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500" firstSheet="0" activeTab="0" autoFilterDateGrouping="1"/>
  </bookViews>
  <sheets>
    <sheet xmlns:r="http://schemas.openxmlformats.org/officeDocument/2006/relationships" name="Tablero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Inventario" sheetId="3" state="visible" r:id="rId3"/>
    <sheet xmlns:r="http://schemas.openxmlformats.org/officeDocument/2006/relationships" name="Ventas" sheetId="4" state="visible" r:id="rId4"/>
    <sheet xmlns:r="http://schemas.openxmlformats.org/officeDocument/2006/relationships" name="Servicios ADIMCLO" sheetId="5" state="visible" r:id="rId5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\$#,##0;&quot;($&quot;#,##0\);\-"/>
    <numFmt numFmtId="166" formatCode="0.0%"/>
    <numFmt numFmtId="167" formatCode="DD/MM/YYYY"/>
    <numFmt numFmtId="168" formatCode="&quot;$&quot;#,##0"/>
  </numFmts>
  <fonts count="42">
    <font>
      <name val="Calibri"/>
      <charset val="1"/>
      <family val="2"/>
      <color theme="1"/>
      <sz val="11"/>
    </font>
    <font>
      <name val="Arial"/>
      <family val="2"/>
      <b val="1"/>
      <color rgb="FFFFFFFF"/>
      <sz val="14"/>
    </font>
    <font>
      <name val="Arial"/>
      <family val="2"/>
      <color rgb="FFFFFFFF"/>
      <sz val="9"/>
    </font>
    <font>
      <name val="Arial"/>
      <family val="2"/>
      <b val="1"/>
      <color rgb="FF1F7A6C"/>
      <sz val="11"/>
    </font>
    <font>
      <name val="Arial"/>
      <family val="2"/>
      <b val="1"/>
      <color rgb="FF14324F"/>
      <sz val="11"/>
    </font>
    <font>
      <name val="Arial"/>
      <family val="2"/>
      <b val="1"/>
      <color rgb="FF000000"/>
      <sz val="10"/>
    </font>
    <font>
      <name val="Arial"/>
      <family val="2"/>
      <color rgb="FF000000"/>
      <sz val="9"/>
    </font>
    <font>
      <name val="Arial"/>
      <family val="2"/>
      <b val="1"/>
      <color rgb="FFFFFFFF"/>
      <sz val="9"/>
    </font>
    <font>
      <name val="Arial"/>
      <family val="2"/>
      <color rgb="FF0000FF"/>
      <sz val="9"/>
    </font>
    <font>
      <name val="Arial"/>
      <family val="2"/>
      <i val="1"/>
      <color rgb="FF6B7280"/>
      <sz val="8"/>
    </font>
    <font>
      <name val="Arial"/>
      <family val="2"/>
      <b val="1"/>
      <color rgb="FFFFFFFF"/>
      <sz val="14"/>
    </font>
    <font>
      <name val="Arial"/>
      <family val="2"/>
      <color rgb="FF767DAE"/>
      <sz val="9"/>
    </font>
    <font>
      <name val="Arial"/>
      <family val="2"/>
      <color rgb="FF1F2A44"/>
      <sz val="10"/>
    </font>
    <font>
      <name val="Arial"/>
      <family val="2"/>
      <b val="1"/>
      <color rgb="FF1F3864"/>
      <sz val="11"/>
    </font>
    <font>
      <name val="Arial"/>
      <family val="2"/>
      <color rgb="FF0B7A8C"/>
      <sz val="10"/>
    </font>
    <font>
      <name val="Arial"/>
      <family val="2"/>
      <b val="1"/>
      <color rgb="FFFFFFFF"/>
      <sz val="9"/>
    </font>
    <font>
      <name val="Arial"/>
      <family val="2"/>
      <b val="1"/>
      <color rgb="FF0B7A8C"/>
      <sz val="10"/>
    </font>
    <font>
      <name val="Arial"/>
      <family val="2"/>
      <color rgb="FF1F2A44"/>
      <sz val="9"/>
    </font>
    <font>
      <name val="Arial"/>
      <family val="2"/>
      <i val="1"/>
      <color rgb="FF767DAE"/>
      <sz val="8"/>
    </font>
    <font>
      <name val="Aptos Display"/>
      <family val="2"/>
      <color rgb="FFFFFFFF"/>
      <sz val="10"/>
    </font>
    <font>
      <name val="Aptos Display"/>
      <family val="2"/>
      <b val="1"/>
      <color rgb="FFFFFFFF"/>
      <sz val="17"/>
    </font>
    <font>
      <name val="Aptos Display"/>
      <family val="2"/>
      <color theme="1"/>
      <sz val="11"/>
    </font>
    <font>
      <name val="Aptos Display"/>
      <family val="2"/>
      <color rgb="FF9BA8D4"/>
      <sz val="9.5"/>
    </font>
    <font>
      <name val="Aptos Display"/>
      <family val="2"/>
      <b val="1"/>
      <color rgb="FF9BA8D4"/>
      <sz val="8.5"/>
    </font>
    <font>
      <name val="Aptos Display"/>
      <family val="2"/>
      <b val="1"/>
      <color rgb="FFFFFFFF"/>
      <sz val="12"/>
    </font>
    <font>
      <name val="Aptos Display"/>
      <family val="2"/>
      <color rgb="FFFFFFFF"/>
      <sz val="9.5"/>
    </font>
    <font>
      <name val="Aptos Display"/>
      <family val="2"/>
      <b val="1"/>
      <color rgb="FFFFFFFF"/>
      <sz val="9.5"/>
    </font>
    <font>
      <name val="Aptos Display"/>
      <family val="2"/>
      <color rgb="FF6B7AB0"/>
      <sz val="8.5"/>
    </font>
    <font>
      <name val="Aptos Display"/>
      <family val="2"/>
      <color rgb="FF9BA8D4"/>
      <sz val="9"/>
    </font>
    <font>
      <name val="Aptos Display"/>
      <family val="2"/>
      <i val="1"/>
      <color rgb="FF6B7AB0"/>
      <sz val="8.5"/>
    </font>
    <font>
      <name val="Aptos Display"/>
      <family val="2"/>
      <color theme="0"/>
      <sz val="11"/>
    </font>
    <font>
      <name val="Aptos Display"/>
      <family val="2"/>
      <color theme="0"/>
      <sz val="10"/>
    </font>
    <font>
      <name val="Aptos Display"/>
      <family val="2"/>
      <b val="1"/>
      <sz val="20"/>
    </font>
    <font>
      <name val="Aptos Display"/>
      <family val="2"/>
      <sz val="11"/>
    </font>
    <font>
      <name val="Aptos Display"/>
      <family val="2"/>
      <b val="1"/>
      <color theme="0"/>
      <sz val="8.5"/>
    </font>
    <font>
      <name val="Aptos Display"/>
      <family val="2"/>
      <b val="1"/>
      <color rgb="FFFFFFFF"/>
      <sz val="14"/>
    </font>
    <font>
      <name val="Aptos Display"/>
      <family val="2"/>
      <color theme="1"/>
      <sz val="14"/>
    </font>
    <font>
      <name val="Aptos Display"/>
      <family val="2"/>
      <b val="1"/>
      <sz val="12"/>
    </font>
    <font>
      <name val="Aptos Display"/>
      <family val="2"/>
      <sz val="12"/>
    </font>
    <font>
      <name val="Aptos Display"/>
      <family val="2"/>
      <sz val="9.5"/>
    </font>
    <font>
      <name val="Aptos Display"/>
      <family val="2"/>
      <b val="1"/>
      <sz val="9.5"/>
    </font>
    <font>
      <name val="Arial"/>
      <color rgb="FF0000FF"/>
      <sz val="10"/>
    </font>
  </fonts>
  <fills count="22">
    <fill>
      <patternFill/>
    </fill>
    <fill>
      <patternFill patternType="gray125"/>
    </fill>
    <fill>
      <patternFill patternType="solid">
        <fgColor rgb="FF14324F"/>
        <bgColor rgb="FF333333"/>
      </patternFill>
    </fill>
    <fill>
      <patternFill patternType="solid">
        <fgColor rgb="FF1F7A6C"/>
        <bgColor rgb="FF008080"/>
      </patternFill>
    </fill>
    <fill>
      <patternFill patternType="solid">
        <fgColor rgb="FFFFF2CC"/>
        <bgColor rgb="FFEAF0F4"/>
      </patternFill>
    </fill>
    <fill>
      <patternFill patternType="solid">
        <fgColor rgb="FFFFFFFF"/>
        <bgColor rgb="FFEAF0F4"/>
      </patternFill>
    </fill>
    <fill>
      <patternFill patternType="solid">
        <fgColor rgb="FFEAF0F4"/>
        <bgColor rgb="FFFFFFFF"/>
      </patternFill>
    </fill>
    <fill>
      <patternFill patternType="solid">
        <fgColor rgb="FF070E33"/>
      </patternFill>
    </fill>
    <fill>
      <patternFill patternType="solid">
        <fgColor rgb="FF111C52"/>
      </patternFill>
    </fill>
    <fill>
      <patternFill patternType="solid">
        <fgColor rgb="FF00D9B2"/>
      </patternFill>
    </fill>
    <fill>
      <patternFill patternType="solid">
        <fgColor rgb="FF4C8DFF"/>
      </patternFill>
    </fill>
    <fill>
      <patternFill patternType="solid">
        <fgColor rgb="FFFFB020"/>
      </patternFill>
    </fill>
    <fill>
      <patternFill patternType="solid">
        <fgColor rgb="FFA98BFA"/>
      </patternFill>
    </fill>
    <fill>
      <patternFill patternType="solid">
        <fgColor rgb="FF38BDF8"/>
      </patternFill>
    </fill>
    <fill>
      <patternFill patternType="solid">
        <fgColor rgb="FFFF5A6A"/>
      </patternFill>
    </fill>
    <fill>
      <patternFill patternType="solid">
        <fgColor rgb="FF1A2761"/>
      </patternFill>
    </fill>
    <fill>
      <patternFill patternType="solid">
        <fgColor rgb="FF0D1743"/>
      </patternFill>
    </fill>
    <fill>
      <patternFill patternType="solid">
        <fgColor rgb="FF1F3864"/>
      </patternFill>
    </fill>
    <fill>
      <patternFill patternType="solid">
        <fgColor rgb="FFEAF1FC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00"/>
      </patternFill>
    </fill>
  </fills>
  <borders count="18">
    <border>
      <left/>
      <right/>
      <top/>
      <bottom/>
      <diagonal/>
    </border>
    <border>
      <left style="thin">
        <color rgb="FFB7C4CE"/>
      </left>
      <right style="thin">
        <color rgb="FFB7C4CE"/>
      </right>
      <top style="thin">
        <color rgb="FFB7C4CE"/>
      </top>
      <bottom style="thin">
        <color rgb="FFB7C4CE"/>
      </bottom>
      <diagonal/>
    </border>
    <border>
      <left/>
      <right/>
      <top/>
      <bottom/>
      <diagonal/>
    </border>
    <border>
      <left style="thin">
        <color rgb="FF23306E"/>
      </left>
      <right/>
      <top style="thin">
        <color rgb="FF23306E"/>
      </top>
      <bottom/>
      <diagonal/>
    </border>
    <border>
      <left/>
      <right style="thin">
        <color rgb="FF23306E"/>
      </right>
      <top style="thin">
        <color rgb="FF23306E"/>
      </top>
      <bottom/>
      <diagonal/>
    </border>
    <border>
      <left style="thin">
        <color rgb="FF23306E"/>
      </left>
      <right/>
      <top/>
      <bottom/>
      <diagonal/>
    </border>
    <border>
      <left/>
      <right style="thin">
        <color rgb="FF23306E"/>
      </right>
      <top/>
      <bottom/>
      <diagonal/>
    </border>
    <border>
      <left style="thin">
        <color rgb="FF23306E"/>
      </left>
      <right/>
      <top/>
      <bottom style="thin">
        <color rgb="FF23306E"/>
      </bottom>
      <diagonal/>
    </border>
    <border>
      <left/>
      <right style="thin">
        <color rgb="FF23306E"/>
      </right>
      <top/>
      <bottom style="thin">
        <color rgb="FF23306E"/>
      </bottom>
      <diagonal/>
    </border>
    <border>
      <left/>
      <right/>
      <top style="thin">
        <color rgb="FF23306E"/>
      </top>
      <bottom/>
      <diagonal/>
    </border>
    <border>
      <left/>
      <right/>
      <top/>
      <bottom style="thin">
        <color rgb="FF23306E"/>
      </bottom>
      <diagonal/>
    </border>
    <border>
      <left style="thin">
        <color rgb="FF23306E"/>
      </left>
      <right style="thin">
        <color rgb="FF23306E"/>
      </right>
      <top/>
      <bottom/>
      <diagonal/>
    </border>
    <border>
      <left/>
      <right style="thin">
        <color rgb="FF23306E"/>
      </right>
      <top/>
      <bottom/>
      <diagonal/>
    </border>
    <border>
      <left style="thin">
        <color rgb="FF23306E"/>
      </left>
      <right style="thin">
        <color rgb="FF23306E"/>
      </right>
      <top/>
      <bottom/>
      <diagonal/>
    </border>
    <border>
      <left style="thin">
        <color rgb="FF23306E"/>
      </left>
      <right style="thin">
        <color rgb="FF23306E"/>
      </right>
      <top/>
      <bottom style="thin">
        <color rgb="FF23306E"/>
      </bottom>
      <diagonal/>
    </border>
    <border>
      <left/>
      <right style="thin">
        <color rgb="FF23306E"/>
      </right>
      <top/>
      <bottom style="thin">
        <color rgb="FF23306E"/>
      </bottom>
      <diagonal/>
    </border>
    <border>
      <left/>
      <right/>
      <top/>
      <bottom style="thin">
        <color rgb="FFD5DCEA"/>
      </bottom>
      <diagonal/>
    </border>
    <border>
      <bottom style="thin">
        <color rgb="FFD5DCEA"/>
      </bottom>
    </border>
  </borders>
  <cellStyleXfs count="1">
    <xf numFmtId="0" fontId="0" fillId="0" borderId="2"/>
  </cellStyleXfs>
  <cellXfs count="159">
    <xf numFmtId="0" fontId="0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  <xf numFmtId="0" fontId="0" fillId="4" borderId="1" pivotButton="0" quotePrefix="0" xfId="0"/>
    <xf numFmtId="0" fontId="6" fillId="0" borderId="0" pivotButton="0" quotePrefix="0" xfId="0"/>
    <xf numFmtId="0" fontId="0" fillId="5" borderId="1" pivotButton="0" quotePrefix="0" xfId="0"/>
    <xf numFmtId="0" fontId="0" fillId="6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4" borderId="1" pivotButton="0" quotePrefix="0" xfId="0"/>
    <xf numFmtId="0" fontId="8" fillId="4" borderId="1" applyAlignment="1" pivotButton="0" quotePrefix="0" xfId="0">
      <alignment horizontal="center"/>
    </xf>
    <xf numFmtId="164" fontId="8" fillId="4" borderId="1" pivotButton="0" quotePrefix="0" xfId="0"/>
    <xf numFmtId="165" fontId="8" fillId="4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horizontal="center"/>
    </xf>
    <xf numFmtId="166" fontId="6" fillId="0" borderId="1" pivotButton="0" quotePrefix="0" xfId="0"/>
    <xf numFmtId="165" fontId="6" fillId="0" borderId="1" pivotButton="0" quotePrefix="0" xfId="0"/>
    <xf numFmtId="166" fontId="8" fillId="4" borderId="1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5" fillId="17" borderId="0" applyAlignment="1" pivotButton="0" quotePrefix="0" xfId="0">
      <alignment horizontal="center" vertical="center"/>
    </xf>
    <xf numFmtId="0" fontId="16" fillId="0" borderId="16" applyAlignment="1" pivotButton="0" quotePrefix="0" xfId="0">
      <alignment vertical="center" indent="1"/>
    </xf>
    <xf numFmtId="0" fontId="17" fillId="0" borderId="16" applyAlignment="1" pivotButton="0" quotePrefix="0" xfId="0">
      <alignment vertical="center" wrapText="1"/>
    </xf>
    <xf numFmtId="0" fontId="11" fillId="0" borderId="16" applyAlignment="1" pivotButton="0" quotePrefix="0" xfId="0">
      <alignment horizontal="center" vertical="center"/>
    </xf>
    <xf numFmtId="0" fontId="18" fillId="0" borderId="0" pivotButton="0" quotePrefix="0" xfId="0"/>
    <xf numFmtId="0" fontId="7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vertical="top" wrapText="1"/>
    </xf>
    <xf numFmtId="0" fontId="13" fillId="18" borderId="0" applyAlignment="1" pivotButton="0" quotePrefix="0" xfId="0">
      <alignment horizontal="center" vertical="center" wrapText="1"/>
    </xf>
    <xf numFmtId="0" fontId="0" fillId="18" borderId="0" pivotButton="0" quotePrefix="0" xfId="0"/>
    <xf numFmtId="0" fontId="10" fillId="17" borderId="0" applyAlignment="1" pivotButton="0" quotePrefix="0" xfId="0">
      <alignment vertical="center" indent="1"/>
    </xf>
    <xf numFmtId="0" fontId="0" fillId="17" borderId="0" pivotButton="0" quotePrefix="0" xfId="0"/>
    <xf numFmtId="0" fontId="11" fillId="0" borderId="0" pivotButton="0" quotePrefix="0" xfId="0"/>
    <xf numFmtId="0" fontId="19" fillId="7" borderId="2" applyAlignment="1" pivotButton="0" quotePrefix="0" xfId="0">
      <alignment vertical="center"/>
    </xf>
    <xf numFmtId="0" fontId="20" fillId="7" borderId="2" applyAlignment="1" pivotButton="0" quotePrefix="0" xfId="0">
      <alignment vertical="center"/>
    </xf>
    <xf numFmtId="0" fontId="19" fillId="9" borderId="3" applyAlignment="1" pivotButton="0" quotePrefix="0" xfId="0">
      <alignment vertical="center"/>
    </xf>
    <xf numFmtId="0" fontId="19" fillId="9" borderId="4" applyAlignment="1" pivotButton="0" quotePrefix="0" xfId="0">
      <alignment vertical="center"/>
    </xf>
    <xf numFmtId="0" fontId="19" fillId="10" borderId="3" applyAlignment="1" pivotButton="0" quotePrefix="0" xfId="0">
      <alignment vertical="center"/>
    </xf>
    <xf numFmtId="0" fontId="19" fillId="10" borderId="4" applyAlignment="1" pivotButton="0" quotePrefix="0" xfId="0">
      <alignment vertical="center"/>
    </xf>
    <xf numFmtId="0" fontId="19" fillId="11" borderId="3" applyAlignment="1" pivotButton="0" quotePrefix="0" xfId="0">
      <alignment vertical="center"/>
    </xf>
    <xf numFmtId="0" fontId="19" fillId="11" borderId="4" applyAlignment="1" pivotButton="0" quotePrefix="0" xfId="0">
      <alignment vertical="center"/>
    </xf>
    <xf numFmtId="0" fontId="23" fillId="8" borderId="11" applyAlignment="1" pivotButton="0" quotePrefix="0" xfId="0">
      <alignment horizontal="center" vertical="center"/>
    </xf>
    <xf numFmtId="0" fontId="19" fillId="12" borderId="3" applyAlignment="1" pivotButton="0" quotePrefix="0" xfId="0">
      <alignment vertical="center"/>
    </xf>
    <xf numFmtId="0" fontId="19" fillId="12" borderId="4" applyAlignment="1" pivotButton="0" quotePrefix="0" xfId="0">
      <alignment vertical="center"/>
    </xf>
    <xf numFmtId="0" fontId="19" fillId="13" borderId="3" applyAlignment="1" pivotButton="0" quotePrefix="0" xfId="0">
      <alignment vertical="center"/>
    </xf>
    <xf numFmtId="0" fontId="19" fillId="13" borderId="4" applyAlignment="1" pivotButton="0" quotePrefix="0" xfId="0">
      <alignment vertical="center"/>
    </xf>
    <xf numFmtId="0" fontId="19" fillId="14" borderId="3" applyAlignment="1" pivotButton="0" quotePrefix="0" xfId="0">
      <alignment vertical="center"/>
    </xf>
    <xf numFmtId="0" fontId="19" fillId="14" borderId="4" applyAlignment="1" pivotButton="0" quotePrefix="0" xfId="0">
      <alignment vertical="center"/>
    </xf>
    <xf numFmtId="0" fontId="19" fillId="9" borderId="9" applyAlignment="1" pivotButton="0" quotePrefix="0" xfId="0">
      <alignment vertical="center"/>
    </xf>
    <xf numFmtId="0" fontId="19" fillId="8" borderId="5" applyAlignment="1" pivotButton="0" quotePrefix="0" xfId="0">
      <alignment vertical="center"/>
    </xf>
    <xf numFmtId="0" fontId="19" fillId="8" borderId="2" applyAlignment="1" pivotButton="0" quotePrefix="0" xfId="0">
      <alignment vertical="center"/>
    </xf>
    <xf numFmtId="0" fontId="19" fillId="8" borderId="6" applyAlignment="1" pivotButton="0" quotePrefix="0" xfId="0">
      <alignment vertical="center"/>
    </xf>
    <xf numFmtId="3" fontId="26" fillId="8" borderId="2" applyAlignment="1" pivotButton="0" quotePrefix="0" xfId="0">
      <alignment horizontal="right" vertical="center"/>
    </xf>
    <xf numFmtId="3" fontId="26" fillId="16" borderId="2" applyAlignment="1" pivotButton="0" quotePrefix="0" xfId="0">
      <alignment horizontal="right" vertical="center"/>
    </xf>
    <xf numFmtId="0" fontId="19" fillId="10" borderId="9" applyAlignment="1" pivotButton="0" quotePrefix="0" xfId="0">
      <alignment vertical="center"/>
    </xf>
    <xf numFmtId="0" fontId="19" fillId="11" borderId="9" applyAlignment="1" pivotButton="0" quotePrefix="0" xfId="0">
      <alignment vertical="center"/>
    </xf>
    <xf numFmtId="165" fontId="26" fillId="16" borderId="2" applyAlignment="1" pivotButton="0" quotePrefix="0" xfId="0">
      <alignment horizontal="right" vertical="center"/>
    </xf>
    <xf numFmtId="165" fontId="26" fillId="8" borderId="2" applyAlignment="1" pivotButton="0" quotePrefix="0" xfId="0">
      <alignment horizontal="right" vertical="center"/>
    </xf>
    <xf numFmtId="0" fontId="19" fillId="12" borderId="9" applyAlignment="1" pivotButton="0" quotePrefix="0" xfId="0">
      <alignment vertical="center"/>
    </xf>
    <xf numFmtId="0" fontId="19" fillId="8" borderId="7" applyAlignment="1" pivotButton="0" quotePrefix="0" xfId="0">
      <alignment vertical="center"/>
    </xf>
    <xf numFmtId="0" fontId="19" fillId="8" borderId="10" applyAlignment="1" pivotButton="0" quotePrefix="0" xfId="0">
      <alignment vertical="center"/>
    </xf>
    <xf numFmtId="0" fontId="19" fillId="8" borderId="8" applyAlignment="1" pivotButton="0" quotePrefix="0" xfId="0">
      <alignment vertical="center"/>
    </xf>
    <xf numFmtId="0" fontId="29" fillId="0" borderId="0" applyAlignment="1" pivotButton="0" quotePrefix="0" xfId="0">
      <alignment vertical="center"/>
    </xf>
    <xf numFmtId="0" fontId="31" fillId="7" borderId="2" applyAlignment="1" pivotButton="0" quotePrefix="0" xfId="0">
      <alignment vertical="center"/>
    </xf>
    <xf numFmtId="165" fontId="32" fillId="19" borderId="14" applyAlignment="1" pivotButton="0" quotePrefix="0" xfId="0">
      <alignment horizontal="center" vertical="center"/>
    </xf>
    <xf numFmtId="166" fontId="32" fillId="19" borderId="14" applyAlignment="1" pivotButton="0" quotePrefix="0" xfId="0">
      <alignment horizontal="center" vertical="center"/>
    </xf>
    <xf numFmtId="0" fontId="21" fillId="0" borderId="0" applyAlignment="1" pivotButton="0" quotePrefix="0" xfId="0">
      <alignment vertical="center"/>
    </xf>
    <xf numFmtId="0" fontId="21" fillId="0" borderId="0" applyAlignment="1" pivotButton="0" quotePrefix="0" xfId="0">
      <alignment vertical="center"/>
    </xf>
    <xf numFmtId="0" fontId="31" fillId="0" borderId="0" applyAlignment="1" pivotButton="0" quotePrefix="0" xfId="0">
      <alignment vertical="center"/>
    </xf>
    <xf numFmtId="0" fontId="21" fillId="0" borderId="12" applyAlignment="1" pivotButton="0" quotePrefix="0" xfId="0">
      <alignment vertical="center"/>
    </xf>
    <xf numFmtId="0" fontId="33" fillId="19" borderId="15" applyAlignment="1" pivotButton="0" quotePrefix="0" xfId="0">
      <alignment vertical="center"/>
    </xf>
    <xf numFmtId="0" fontId="24" fillId="8" borderId="13" applyAlignment="1" pivotButton="0" quotePrefix="0" xfId="0">
      <alignment vertical="center"/>
    </xf>
    <xf numFmtId="0" fontId="23" fillId="15" borderId="10" applyAlignment="1" pivotButton="0" quotePrefix="0" xfId="0">
      <alignment horizontal="left" vertical="center" wrapText="1"/>
    </xf>
    <xf numFmtId="0" fontId="23" fillId="15" borderId="10" applyAlignment="1" pivotButton="0" quotePrefix="0" xfId="0">
      <alignment horizontal="right" vertical="center" wrapText="1"/>
    </xf>
    <xf numFmtId="0" fontId="25" fillId="8" borderId="5" applyAlignment="1" pivotButton="0" quotePrefix="0" xfId="0">
      <alignment horizontal="left" vertical="center"/>
    </xf>
    <xf numFmtId="0" fontId="22" fillId="8" borderId="6" applyAlignment="1" pivotButton="0" quotePrefix="0" xfId="0">
      <alignment horizontal="left" vertical="center"/>
    </xf>
    <xf numFmtId="0" fontId="25" fillId="16" borderId="5" applyAlignment="1" pivotButton="0" quotePrefix="0" xfId="0">
      <alignment horizontal="left" vertical="center"/>
    </xf>
    <xf numFmtId="0" fontId="22" fillId="16" borderId="6" applyAlignment="1" pivotButton="0" quotePrefix="0" xfId="0">
      <alignment horizontal="left" vertical="center"/>
    </xf>
    <xf numFmtId="0" fontId="27" fillId="8" borderId="13" applyAlignment="1" pivotButton="0" quotePrefix="0" xfId="0">
      <alignment vertical="center"/>
    </xf>
    <xf numFmtId="0" fontId="22" fillId="8" borderId="2" applyAlignment="1" pivotButton="0" quotePrefix="0" xfId="0">
      <alignment horizontal="left" vertical="center"/>
    </xf>
    <xf numFmtId="0" fontId="22" fillId="16" borderId="2" applyAlignment="1" pivotButton="0" quotePrefix="0" xfId="0">
      <alignment horizontal="left" vertical="center"/>
    </xf>
    <xf numFmtId="0" fontId="25" fillId="16" borderId="5" applyAlignment="1" pivotButton="0" quotePrefix="0" xfId="0">
      <alignment horizontal="left" vertical="center" wrapText="1"/>
    </xf>
    <xf numFmtId="0" fontId="28" fillId="8" borderId="13" applyAlignment="1" pivotButton="0" quotePrefix="0" xfId="0">
      <alignment vertical="center"/>
    </xf>
    <xf numFmtId="0" fontId="21" fillId="8" borderId="5" applyAlignment="1" pivotButton="0" quotePrefix="0" xfId="0">
      <alignment vertical="center"/>
    </xf>
    <xf numFmtId="0" fontId="21" fillId="8" borderId="2" applyAlignment="1" pivotButton="0" quotePrefix="0" xfId="0">
      <alignment vertical="center"/>
    </xf>
    <xf numFmtId="0" fontId="21" fillId="8" borderId="6" applyAlignment="1" pivotButton="0" quotePrefix="0" xfId="0">
      <alignment vertical="center"/>
    </xf>
    <xf numFmtId="0" fontId="21" fillId="8" borderId="7" applyAlignment="1" pivotButton="0" quotePrefix="0" xfId="0">
      <alignment vertical="center"/>
    </xf>
    <xf numFmtId="0" fontId="21" fillId="8" borderId="10" applyAlignment="1" pivotButton="0" quotePrefix="0" xfId="0">
      <alignment vertical="center"/>
    </xf>
    <xf numFmtId="0" fontId="21" fillId="8" borderId="8" applyAlignment="1" pivotButton="0" quotePrefix="0" xfId="0">
      <alignment vertical="center"/>
    </xf>
    <xf numFmtId="0" fontId="34" fillId="15" borderId="10" applyAlignment="1" pivotButton="0" quotePrefix="0" xfId="0">
      <alignment horizontal="left" vertical="center" wrapText="1"/>
    </xf>
    <xf numFmtId="0" fontId="34" fillId="15" borderId="10" applyAlignment="1" pivotButton="0" quotePrefix="0" xfId="0">
      <alignment horizontal="right" vertical="center" wrapText="1"/>
    </xf>
    <xf numFmtId="0" fontId="35" fillId="8" borderId="13" applyAlignment="1" pivotButton="0" quotePrefix="0" xfId="0">
      <alignment vertical="center"/>
    </xf>
    <xf numFmtId="0" fontId="36" fillId="0" borderId="0" applyAlignment="1" pivotButton="0" quotePrefix="0" xfId="0">
      <alignment vertical="center"/>
    </xf>
    <xf numFmtId="0" fontId="36" fillId="0" borderId="12" applyAlignment="1" pivotButton="0" quotePrefix="0" xfId="0">
      <alignment vertical="center"/>
    </xf>
    <xf numFmtId="0" fontId="33" fillId="19" borderId="5" applyAlignment="1" pivotButton="0" quotePrefix="0" xfId="0">
      <alignment horizontal="left" vertical="center"/>
    </xf>
    <xf numFmtId="3" fontId="37" fillId="19" borderId="2" applyAlignment="1" pivotButton="0" quotePrefix="0" xfId="0">
      <alignment horizontal="right" vertical="center"/>
    </xf>
    <xf numFmtId="165" fontId="38" fillId="19" borderId="2" applyAlignment="1" pivotButton="0" quotePrefix="0" xfId="0">
      <alignment horizontal="right" vertical="center"/>
    </xf>
    <xf numFmtId="0" fontId="33" fillId="20" borderId="5" applyAlignment="1" pivotButton="0" quotePrefix="0" xfId="0">
      <alignment horizontal="left" vertical="center"/>
    </xf>
    <xf numFmtId="3" fontId="37" fillId="20" borderId="2" applyAlignment="1" pivotButton="0" quotePrefix="0" xfId="0">
      <alignment horizontal="right" vertical="center"/>
    </xf>
    <xf numFmtId="165" fontId="38" fillId="20" borderId="2" applyAlignment="1" pivotButton="0" quotePrefix="0" xfId="0">
      <alignment horizontal="right" vertical="center"/>
    </xf>
    <xf numFmtId="3" fontId="37" fillId="19" borderId="2" applyAlignment="1" pivotButton="0" quotePrefix="0" xfId="0">
      <alignment horizontal="center" vertical="center"/>
    </xf>
    <xf numFmtId="3" fontId="38" fillId="19" borderId="2" applyAlignment="1" pivotButton="0" quotePrefix="0" xfId="0">
      <alignment horizontal="center" vertical="center"/>
    </xf>
    <xf numFmtId="165" fontId="38" fillId="19" borderId="2" applyAlignment="1" pivotButton="0" quotePrefix="0" xfId="0">
      <alignment horizontal="center" vertical="center"/>
    </xf>
    <xf numFmtId="3" fontId="37" fillId="20" borderId="2" applyAlignment="1" pivotButton="0" quotePrefix="0" xfId="0">
      <alignment horizontal="center" vertical="center"/>
    </xf>
    <xf numFmtId="3" fontId="38" fillId="20" borderId="2" applyAlignment="1" pivotButton="0" quotePrefix="0" xfId="0">
      <alignment horizontal="center" vertical="center"/>
    </xf>
    <xf numFmtId="165" fontId="38" fillId="20" borderId="2" applyAlignment="1" pivotButton="0" quotePrefix="0" xfId="0">
      <alignment horizontal="center" vertical="center"/>
    </xf>
    <xf numFmtId="0" fontId="30" fillId="0" borderId="0" applyAlignment="1" pivotButton="0" quotePrefix="0" xfId="0">
      <alignment vertical="center"/>
    </xf>
    <xf numFmtId="0" fontId="30" fillId="0" borderId="12" applyAlignment="1" pivotButton="0" quotePrefix="0" xfId="0">
      <alignment vertical="center"/>
    </xf>
    <xf numFmtId="0" fontId="30" fillId="8" borderId="13" applyAlignment="1" pivotButton="0" quotePrefix="0" xfId="0">
      <alignment vertical="center"/>
    </xf>
    <xf numFmtId="0" fontId="38" fillId="19" borderId="5" applyAlignment="1" pivotButton="0" quotePrefix="0" xfId="0">
      <alignment horizontal="left" vertical="center"/>
    </xf>
    <xf numFmtId="166" fontId="38" fillId="19" borderId="2" applyAlignment="1" pivotButton="0" quotePrefix="0" xfId="0">
      <alignment horizontal="right" vertical="center"/>
    </xf>
    <xf numFmtId="0" fontId="39" fillId="19" borderId="2" applyAlignment="1" pivotButton="0" quotePrefix="0" xfId="0">
      <alignment horizontal="left" vertical="center"/>
    </xf>
    <xf numFmtId="0" fontId="39" fillId="19" borderId="6" applyAlignment="1" pivotButton="0" quotePrefix="0" xfId="0">
      <alignment horizontal="left" vertical="center"/>
    </xf>
    <xf numFmtId="0" fontId="39" fillId="19" borderId="5" applyAlignment="1" pivotButton="0" quotePrefix="0" xfId="0">
      <alignment horizontal="left" vertical="center"/>
    </xf>
    <xf numFmtId="3" fontId="40" fillId="19" borderId="2" applyAlignment="1" pivotButton="0" quotePrefix="0" xfId="0">
      <alignment horizontal="right" vertical="center"/>
    </xf>
    <xf numFmtId="165" fontId="39" fillId="19" borderId="2" applyAlignment="1" pivotButton="0" quotePrefix="0" xfId="0">
      <alignment horizontal="right" vertical="center"/>
    </xf>
    <xf numFmtId="166" fontId="39" fillId="19" borderId="2" applyAlignment="1" pivotButton="0" quotePrefix="0" xfId="0">
      <alignment horizontal="right" vertical="center"/>
    </xf>
    <xf numFmtId="0" fontId="38" fillId="20" borderId="5" applyAlignment="1" pivotButton="0" quotePrefix="0" xfId="0">
      <alignment horizontal="left" vertical="center"/>
    </xf>
    <xf numFmtId="166" fontId="38" fillId="20" borderId="2" applyAlignment="1" pivotButton="0" quotePrefix="0" xfId="0">
      <alignment horizontal="right" vertical="center"/>
    </xf>
    <xf numFmtId="0" fontId="39" fillId="20" borderId="2" applyAlignment="1" pivotButton="0" quotePrefix="0" xfId="0">
      <alignment horizontal="left" vertical="center"/>
    </xf>
    <xf numFmtId="0" fontId="39" fillId="20" borderId="6" applyAlignment="1" pivotButton="0" quotePrefix="0" xfId="0">
      <alignment horizontal="left" vertical="center"/>
    </xf>
    <xf numFmtId="0" fontId="39" fillId="20" borderId="5" applyAlignment="1" pivotButton="0" quotePrefix="0" xfId="0">
      <alignment horizontal="left" vertical="center"/>
    </xf>
    <xf numFmtId="3" fontId="40" fillId="20" borderId="2" applyAlignment="1" pivotButton="0" quotePrefix="0" xfId="0">
      <alignment horizontal="right" vertical="center"/>
    </xf>
    <xf numFmtId="165" fontId="39" fillId="20" borderId="2" applyAlignment="1" pivotButton="0" quotePrefix="0" xfId="0">
      <alignment horizontal="right" vertical="center"/>
    </xf>
    <xf numFmtId="166" fontId="39" fillId="20" borderId="2" applyAlignment="1" pivotButton="0" quotePrefix="0" xfId="0">
      <alignment horizontal="right" vertical="center"/>
    </xf>
    <xf numFmtId="0" fontId="38" fillId="19" borderId="9" applyAlignment="1" pivotButton="0" quotePrefix="0" xfId="0">
      <alignment horizontal="left" vertical="center" wrapText="1"/>
    </xf>
    <xf numFmtId="0" fontId="38" fillId="19" borderId="4" applyAlignment="1" pivotButton="0" quotePrefix="0" xfId="0">
      <alignment horizontal="left" vertical="center" wrapText="1"/>
    </xf>
    <xf numFmtId="0" fontId="38" fillId="20" borderId="2" applyAlignment="1" pivotButton="0" quotePrefix="0" xfId="0">
      <alignment horizontal="left" vertical="center" wrapText="1"/>
    </xf>
    <xf numFmtId="0" fontId="38" fillId="20" borderId="12" applyAlignment="1" pivotButton="0" quotePrefix="0" xfId="0">
      <alignment horizontal="left" vertical="center" wrapText="1"/>
    </xf>
    <xf numFmtId="0" fontId="38" fillId="19" borderId="2" applyAlignment="1" pivotButton="0" quotePrefix="0" xfId="0">
      <alignment horizontal="left" vertical="center" wrapText="1"/>
    </xf>
    <xf numFmtId="0" fontId="38" fillId="19" borderId="12" applyAlignment="1" pivotButton="0" quotePrefix="0" xfId="0">
      <alignment horizontal="left" vertical="center" wrapText="1"/>
    </xf>
    <xf numFmtId="0" fontId="38" fillId="19" borderId="10" applyAlignment="1" pivotButton="0" quotePrefix="0" xfId="0">
      <alignment horizontal="left" vertical="center" wrapText="1"/>
    </xf>
    <xf numFmtId="0" fontId="38" fillId="19" borderId="15" applyAlignment="1" pivotButton="0" quotePrefix="0" xfId="0">
      <alignment horizontal="left" vertical="center" wrapText="1"/>
    </xf>
    <xf numFmtId="0" fontId="23" fillId="8" borderId="13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5" pivotButton="0" quotePrefix="0" xfId="0"/>
    <xf numFmtId="0" fontId="0" fillId="0" borderId="4" pivotButton="0" quotePrefix="0" xfId="0"/>
    <xf numFmtId="0" fontId="29" fillId="0" borderId="2" applyAlignment="1" pivotButton="0" quotePrefix="0" xfId="0">
      <alignment vertical="center"/>
    </xf>
    <xf numFmtId="0" fontId="1" fillId="2" borderId="2" applyAlignment="1" pivotButton="0" quotePrefix="0" xfId="0">
      <alignment horizontal="left" vertical="center" indent="1"/>
    </xf>
    <xf numFmtId="0" fontId="2" fillId="3" borderId="2" applyAlignment="1" pivotButton="0" quotePrefix="0" xfId="0">
      <alignment horizontal="left" vertical="center" indent="1"/>
    </xf>
    <xf numFmtId="0" fontId="3" fillId="0" borderId="2" applyAlignment="1" pivotButton="0" quotePrefix="0" xfId="0">
      <alignment vertical="top" wrapText="1"/>
    </xf>
    <xf numFmtId="0" fontId="7" fillId="2" borderId="2" applyAlignment="1" pivotButton="0" quotePrefix="0" xfId="0">
      <alignment horizontal="center" vertical="center"/>
    </xf>
    <xf numFmtId="0" fontId="41" fillId="21" borderId="17" applyAlignment="1" pivotButton="0" quotePrefix="0" xfId="0">
      <alignment vertical="center"/>
    </xf>
    <xf numFmtId="167" fontId="41" fillId="21" borderId="17" applyAlignment="1" pivotButton="0" quotePrefix="0" xfId="0">
      <alignment vertical="center"/>
    </xf>
    <xf numFmtId="168" fontId="41" fillId="21" borderId="17" applyAlignment="1" pivotButton="0" quotePrefix="0" xfId="0">
      <alignment vertical="center"/>
    </xf>
    <xf numFmtId="3" fontId="41" fillId="21" borderId="17" applyAlignment="1" pivotButton="0" quotePrefix="0" xfId="0">
      <alignment vertical="center"/>
    </xf>
    <xf numFmtId="0" fontId="9" fillId="0" borderId="2" applyAlignment="1" pivotButton="0" quotePrefix="0" xfId="0">
      <alignment horizontal="left" vertical="top" wrapText="1"/>
    </xf>
    <xf numFmtId="9" fontId="41" fillId="21" borderId="17" applyAlignment="1" pivotButton="0" quotePrefix="0" xfId="0">
      <alignment vertical="center"/>
    </xf>
    <xf numFmtId="0" fontId="10" fillId="17" borderId="2" applyAlignment="1" pivotButton="0" quotePrefix="0" xfId="0">
      <alignment vertical="center" indent="1"/>
    </xf>
    <xf numFmtId="0" fontId="11" fillId="0" borderId="2" pivotButton="0" quotePrefix="0" xfId="0"/>
    <xf numFmtId="0" fontId="12" fillId="0" borderId="2" applyAlignment="1" pivotButton="0" quotePrefix="0" xfId="0">
      <alignment vertical="top" wrapText="1"/>
    </xf>
    <xf numFmtId="0" fontId="13" fillId="18" borderId="2" applyAlignment="1" pivotButton="0" quotePrefix="0" xfId="0">
      <alignment horizontal="center" vertical="center" wrapText="1"/>
    </xf>
    <xf numFmtId="0" fontId="41" fillId="21" borderId="5" applyAlignment="1" pivotButton="0" quotePrefix="0" xfId="0">
      <alignment vertical="center"/>
    </xf>
    <xf numFmtId="0" fontId="41" fillId="21" borderId="3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C"/>
      <rgbColor rgb="FFB7C4CE"/>
      <rgbColor rgb="FF808080"/>
      <rgbColor rgb="FF9999FF"/>
      <rgbColor rgb="FF993366"/>
      <rgbColor rgb="FFFFF2CC"/>
      <rgbColor rgb="FFEAF0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4324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plotArea>
      <layout/>
      <barChart>
        <barDir val="col"/>
        <grouping val="clustered"/>
        <varyColors val="1"/>
        <ser>
          <idx val="0"/>
          <order val="0"/>
          <spPr>
            <a:solidFill xmlns:a="http://schemas.openxmlformats.org/drawingml/2006/main">
              <a:srgbClr val="00D9B2"/>
            </a:solidFill>
            <a:ln xmlns:a="http://schemas.openxmlformats.org/drawingml/2006/main">
              <a:prstDash val="solid"/>
            </a:ln>
          </spPr>
          <invertIfNegative val="1"/>
          <dPt>
            <idx val="0"/>
            <invertIfNegative val="1"/>
            <bubble3D val="0"/>
            <spPr>
              <a:ln xmlns:a="http://schemas.openxmlformats.org/drawingml/2006/main">
                <a:prstDash val="solid"/>
              </a:ln>
            </spPr>
          </dPt>
          <dPt>
            <idx val="1"/>
            <invertIfNegative val="1"/>
            <bubble3D val="0"/>
            <spPr>
              <a:solidFill xmlns:a="http://schemas.openxmlformats.org/drawingml/2006/main">
                <a:srgbClr val="4C8DFF"/>
              </a:solidFill>
              <a:ln xmlns:a="http://schemas.openxmlformats.org/drawingml/2006/main">
                <a:prstDash val="solid"/>
              </a:ln>
            </spPr>
          </dPt>
          <dPt>
            <idx val="2"/>
            <invertIfNegative val="1"/>
            <bubble3D val="0"/>
            <spPr>
              <a:solidFill xmlns:a="http://schemas.openxmlformats.org/drawingml/2006/main">
                <a:srgbClr val="FFB020"/>
              </a:solidFill>
              <a:ln xmlns:a="http://schemas.openxmlformats.org/drawingml/2006/main">
                <a:prstDash val="solid"/>
              </a:ln>
            </spPr>
          </dPt>
          <dPt>
            <idx val="3"/>
            <invertIfNegative val="1"/>
            <bubble3D val="0"/>
            <spPr>
              <a:solidFill xmlns:a="http://schemas.openxmlformats.org/drawingml/2006/main">
                <a:srgbClr val="A98BFA"/>
              </a:solidFill>
              <a:ln xmlns:a="http://schemas.openxmlformats.org/drawingml/2006/main">
                <a:prstDash val="solid"/>
              </a:ln>
            </spPr>
          </dPt>
          <dPt>
            <idx val="4"/>
            <invertIfNegative val="1"/>
            <bubble3D val="0"/>
            <spPr>
              <a:solidFill xmlns:a="http://schemas.openxmlformats.org/drawingml/2006/main">
                <a:srgbClr val="F472B6"/>
              </a:solidFill>
              <a:ln xmlns:a="http://schemas.openxmlformats.org/drawingml/2006/main">
                <a:prstDash val="solid"/>
              </a:ln>
            </spPr>
          </dPt>
          <cat>
            <strRef>
              <f>Tablero!$B$13:$B$17</f>
              <strCache>
                <ptCount val="5"/>
                <pt idx="0">
                  <v>SANO</v>
                </pt>
                <pt idx="1">
                  <v>EN CURSO</v>
                </pt>
                <pt idx="2">
                  <v>ROTACIÓN LENTA</v>
                </pt>
                <pt idx="3">
                  <v>INVENTARIO MUERTO</v>
                </pt>
                <pt idx="4">
                  <v>AGOTADO</v>
                </pt>
              </strCache>
            </strRef>
          </cat>
          <val>
            <numRef>
              <f>Tablero!$C$13:$C$17</f>
              <numCache>
                <formatCode>#,##0</formatCode>
                <ptCount val="5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1</v>
                </pt>
                <pt idx="4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55"/>
        <overlap val="-10"/>
        <axId val="10"/>
        <axId val="100"/>
      </barChart>
      <catAx>
        <axId val="10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800">
                <a:solidFill>
                  <a:srgbClr val="6B7AB0"/>
                </a:solidFill>
                <a:latin typeface="Arial"/>
              </a:defRPr>
            </a:pPr>
            <a:r>
              <a:t>None</a:t>
            </a:r>
            <a:endParaRPr lang="es-CO"/>
          </a:p>
        </txPr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0"/>
        <axPos val="l"/>
        <numFmt formatCode="&quot;$&quot;#,##0,,&quot;M&quot;;;&quot;—&quot;" sourceLinked="0"/>
        <majorTickMark val="none"/>
        <minorTickMark val="none"/>
        <tickLblPos val="nextTo"/>
        <spPr>
          <a:ln xmlns:a="http://schemas.openxmlformats.org/drawingml/2006/main"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800">
                <a:solidFill>
                  <a:srgbClr val="6B7AB0"/>
                </a:solidFill>
                <a:latin typeface="Arial"/>
              </a:defRPr>
            </a:pPr>
            <a:r>
              <a:t>None</a:t>
            </a:r>
            <a:endParaRPr lang="es-CO"/>
          </a:p>
        </txPr>
        <crossAx val="10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111C52"/>
    </a:solidFill>
    <a:ln xmlns:a="http://schemas.openxmlformats.org/drawingml/2006/main">
      <a:prstDash val="solid"/>
    </a:ln>
  </spPr>
</chartSpace>
</file>

<file path=xl/charts/chart2.xml><?xml version="1.0" encoding="utf-8"?>
<chartSpace xmlns="http://schemas.openxmlformats.org/drawingml/2006/chart">
  <chart>
    <plotArea>
      <layout/>
      <barChart>
        <barDir val="col"/>
        <grouping val="clustered"/>
        <varyColors val="1"/>
        <ser>
          <idx val="0"/>
          <order val="0"/>
          <spPr>
            <a:solidFill xmlns:a="http://schemas.openxmlformats.org/drawingml/2006/main">
              <a:srgbClr val="4C8DFF"/>
            </a:solidFill>
            <a:ln xmlns:a="http://schemas.openxmlformats.org/drawingml/2006/main">
              <a:prstDash val="solid"/>
            </a:ln>
          </spPr>
          <invertIfNegative val="1"/>
          <dPt>
            <idx val="0"/>
            <invertIfNegative val="1"/>
            <bubble3D val="0"/>
            <spPr>
              <a:solidFill xmlns:a="http://schemas.openxmlformats.org/drawingml/2006/main">
                <a:srgbClr val="00D9B2"/>
              </a:solidFill>
              <a:ln xmlns:a="http://schemas.openxmlformats.org/drawingml/2006/main">
                <a:prstDash val="solid"/>
              </a:ln>
            </spPr>
          </dPt>
          <dPt>
            <idx val="1"/>
            <invertIfNegative val="1"/>
            <bubble3D val="0"/>
            <spPr>
              <a:ln xmlns:a="http://schemas.openxmlformats.org/drawingml/2006/main">
                <a:prstDash val="solid"/>
              </a:ln>
            </spPr>
          </dPt>
          <dPt>
            <idx val="2"/>
            <invertIfNegative val="1"/>
            <bubble3D val="0"/>
            <spPr>
              <a:solidFill xmlns:a="http://schemas.openxmlformats.org/drawingml/2006/main">
                <a:srgbClr val="FFB020"/>
              </a:solidFill>
              <a:ln xmlns:a="http://schemas.openxmlformats.org/drawingml/2006/main">
                <a:prstDash val="solid"/>
              </a:ln>
            </spPr>
          </dPt>
          <dPt>
            <idx val="3"/>
            <invertIfNegative val="1"/>
            <bubble3D val="0"/>
            <spPr>
              <a:solidFill xmlns:a="http://schemas.openxmlformats.org/drawingml/2006/main">
                <a:srgbClr val="A98BFA"/>
              </a:solidFill>
              <a:ln xmlns:a="http://schemas.openxmlformats.org/drawingml/2006/main">
                <a:prstDash val="solid"/>
              </a:ln>
            </spPr>
          </dPt>
          <dPt>
            <idx val="4"/>
            <invertIfNegative val="1"/>
            <bubble3D val="0"/>
            <spPr>
              <a:solidFill xmlns:a="http://schemas.openxmlformats.org/drawingml/2006/main">
                <a:srgbClr val="F472B6"/>
              </a:solidFill>
              <a:ln xmlns:a="http://schemas.openxmlformats.org/drawingml/2006/main">
                <a:prstDash val="solid"/>
              </a:ln>
            </spPr>
          </dPt>
          <dPt>
            <idx val="5"/>
            <invertIfNegative val="1"/>
            <bubble3D val="0"/>
            <spPr>
              <a:solidFill xmlns:a="http://schemas.openxmlformats.org/drawingml/2006/main">
                <a:srgbClr val="38BDF8"/>
              </a:solidFill>
              <a:ln xmlns:a="http://schemas.openxmlformats.org/drawingml/2006/main">
                <a:prstDash val="solid"/>
              </a:ln>
            </spPr>
          </dPt>
          <dPt>
            <idx val="6"/>
            <invertIfNegative val="1"/>
            <bubble3D val="0"/>
            <spPr>
              <a:solidFill xmlns:a="http://schemas.openxmlformats.org/drawingml/2006/main">
                <a:srgbClr val="3DD68C"/>
              </a:solidFill>
              <a:ln xmlns:a="http://schemas.openxmlformats.org/drawingml/2006/main">
                <a:prstDash val="solid"/>
              </a:ln>
            </spPr>
          </dPt>
          <dPt>
            <idx val="7"/>
            <invertIfNegative val="1"/>
            <bubble3D val="0"/>
            <spPr>
              <a:solidFill xmlns:a="http://schemas.openxmlformats.org/drawingml/2006/main">
                <a:srgbClr val="FF5A6A"/>
              </a:solidFill>
              <a:ln xmlns:a="http://schemas.openxmlformats.org/drawingml/2006/main">
                <a:prstDash val="solid"/>
              </a:ln>
            </spPr>
          </dPt>
          <dPt>
            <idx val="8"/>
            <invertIfNegative val="1"/>
            <bubble3D val="0"/>
            <spPr>
              <a:solidFill xmlns:a="http://schemas.openxmlformats.org/drawingml/2006/main">
                <a:srgbClr val="FF8A5B"/>
              </a:solidFill>
              <a:ln xmlns:a="http://schemas.openxmlformats.org/drawingml/2006/main">
                <a:prstDash val="solid"/>
              </a:ln>
            </spPr>
          </dPt>
          <cat>
            <strRef>
              <f>Tablero!$B$23:$B$31</f>
              <strCache>
                <ptCount val="4"/>
                <pt idx="0">
                  <v>S</v>
                </pt>
                <pt idx="1">
                  <v>M</v>
                </pt>
                <pt idx="2">
                  <v>L</v>
                </pt>
                <pt idx="3">
                  <v>XL</v>
                </pt>
              </strCache>
            </strRef>
          </cat>
          <val>
            <numRef>
              <f>Tablero!$C$23:$C$31</f>
              <numCache>
                <formatCode>#,##0</formatCode>
                <ptCount val="9"/>
                <pt idx="0">
                  <v>0</v>
                </pt>
                <pt idx="1">
                  <v>2</v>
                </pt>
                <pt idx="2">
                  <v>0</v>
                </pt>
                <pt idx="3">
                  <v>0</v>
                </pt>
                <pt idx="4">
                  <v>0</v>
                </pt>
                <pt idx="5">
                  <v>0</v>
                </pt>
                <pt idx="6">
                  <v>0</v>
                </pt>
                <pt idx="7">
                  <v>0</v>
                </pt>
                <pt idx="8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55"/>
        <overlap val="-10"/>
        <axId val="10"/>
        <axId val="100"/>
      </barChart>
      <catAx>
        <axId val="10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800">
                <a:solidFill>
                  <a:srgbClr val="6B7AB0"/>
                </a:solidFill>
                <a:latin typeface="Arial"/>
              </a:defRPr>
            </a:pPr>
            <a:r>
              <a:t>None</a:t>
            </a:r>
            <a:endParaRPr lang="es-CO"/>
          </a:p>
        </txPr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0"/>
        <axPos val="l"/>
        <numFmt formatCode="&quot;$&quot;#,##0,,&quot;M&quot;;;&quot;—&quot;" sourceLinked="0"/>
        <majorTickMark val="none"/>
        <minorTickMark val="none"/>
        <tickLblPos val="nextTo"/>
        <spPr>
          <a:ln xmlns:a="http://schemas.openxmlformats.org/drawingml/2006/main"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800">
                <a:solidFill>
                  <a:srgbClr val="6B7AB0"/>
                </a:solidFill>
                <a:latin typeface="Arial"/>
              </a:defRPr>
            </a:pPr>
            <a:r>
              <a:t>None</a:t>
            </a:r>
            <a:endParaRPr lang="es-CO"/>
          </a:p>
        </txPr>
        <crossAx val="10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111C52"/>
    </a:solidFill>
    <a:ln xmlns:a="http://schemas.openxmlformats.org/drawingml/2006/main"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50</row>
      <rowOff>0</rowOff>
    </from>
    <ext cx="6840000" cy="1835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69</row>
      <rowOff>0</rowOff>
    </from>
    <ext cx="6840000" cy="255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1A2761"/>
    <outlinePr summaryBelow="1" summaryRight="1"/>
    <pageSetUpPr/>
  </sheetPr>
  <dimension ref="A1:H92"/>
  <sheetViews>
    <sheetView showGridLines="0" tabSelected="1" zoomScale="90" zoomScaleNormal="100" workbookViewId="0">
      <selection activeCell="Q13" sqref="Q13"/>
    </sheetView>
  </sheetViews>
  <sheetFormatPr baseColWidth="10" defaultColWidth="8.6640625" defaultRowHeight="14.4"/>
  <cols>
    <col width="2" customWidth="1" style="72" min="1" max="1"/>
    <col width="30" customWidth="1" style="72" min="2" max="2"/>
    <col width="16" customWidth="1" style="72" min="3" max="3"/>
    <col width="20" customWidth="1" style="72" min="4" max="4"/>
    <col width="18" customWidth="1" style="72" min="5" max="5"/>
    <col width="15" customWidth="1" style="72" min="6" max="6"/>
    <col width="32" customWidth="1" style="72" min="7" max="7"/>
    <col width="2" customWidth="1" style="72" min="8" max="12"/>
    <col width="8.6640625" customWidth="1" style="72" min="13" max="16384"/>
  </cols>
  <sheetData>
    <row r="1" ht="28.05" customHeight="1" s="27">
      <c r="A1" s="38" t="n"/>
      <c r="B1" s="39" t="inlineStr">
        <is>
          <t>ROPA Y CALZADO  ·  Tablero de control</t>
        </is>
      </c>
      <c r="H1" s="38" t="n"/>
    </row>
    <row r="2" ht="15" customHeight="1" s="27">
      <c r="A2" s="38" t="n"/>
      <c r="B2" s="68" t="inlineStr">
        <is>
          <t>Se actualiza solo a medida que registra inventario y ventas por talla y referencia. Los parámetros están en la hoja Inicio.</t>
        </is>
      </c>
      <c r="H2" s="38" t="n"/>
    </row>
    <row r="3" ht="4.05" customHeight="1" s="27">
      <c r="A3" s="38" t="n"/>
      <c r="B3" s="40" t="n"/>
      <c r="C3" s="41" t="n"/>
      <c r="D3" s="42" t="n"/>
      <c r="E3" s="43" t="n"/>
      <c r="F3" s="44" t="n"/>
      <c r="G3" s="45" t="n"/>
      <c r="H3" s="38" t="n"/>
    </row>
    <row r="4" ht="16.95" customHeight="1" s="27">
      <c r="A4" s="38" t="n"/>
      <c r="B4" s="138" t="inlineStr">
        <is>
          <t>VENTA TOTAL</t>
        </is>
      </c>
      <c r="C4" s="139" t="n"/>
      <c r="D4" s="138" t="inlineStr">
        <is>
          <t>MARGEN BRUTO ($)</t>
        </is>
      </c>
      <c r="E4" s="139" t="n"/>
      <c r="F4" s="138" t="inlineStr">
        <is>
          <t>MARGEN BRUTO (%)</t>
        </is>
      </c>
      <c r="G4" s="139" t="n"/>
      <c r="H4" s="38" t="n"/>
    </row>
    <row r="5" ht="33" customHeight="1" s="27">
      <c r="A5" s="38" t="n"/>
      <c r="B5" s="69">
        <f>SUM(Ventas!$I$5:$I$404)</f>
        <v/>
      </c>
      <c r="C5" s="140" t="n"/>
      <c r="D5" s="69">
        <f>SUM(Ventas!$K$5:$K$404)</f>
        <v/>
      </c>
      <c r="E5" s="140" t="n"/>
      <c r="F5" s="70">
        <f>IFERROR(SUM(Ventas!$K$5:$K$404)/SUM(Ventas!$I$5:$I$404),0)</f>
        <v/>
      </c>
      <c r="G5" s="140" t="n"/>
      <c r="H5" s="38" t="n"/>
    </row>
    <row r="6" ht="4.05" customHeight="1" s="27">
      <c r="A6" s="38" t="n"/>
      <c r="B6" s="47" t="n"/>
      <c r="C6" s="48" t="n"/>
      <c r="D6" s="49" t="n"/>
      <c r="E6" s="50" t="n"/>
      <c r="F6" s="51" t="n"/>
      <c r="G6" s="52" t="n"/>
      <c r="H6" s="38" t="n"/>
    </row>
    <row r="7" ht="16.95" customHeight="1" s="27">
      <c r="A7" s="38" t="n"/>
      <c r="B7" s="138" t="inlineStr">
        <is>
          <t>CAPITAL INMOVILIZADO (A COSTO)</t>
        </is>
      </c>
      <c r="C7" s="139" t="n"/>
      <c r="D7" s="138" t="inlineStr">
        <is>
          <t>CAPITAL EN INVENTARIO MUERTO</t>
        </is>
      </c>
      <c r="E7" s="139" t="n"/>
      <c r="F7" s="138" t="inlineStr">
        <is>
          <t>DESCUENTO PROMEDIO OTORGADO</t>
        </is>
      </c>
      <c r="G7" s="139" t="n"/>
      <c r="H7" s="38" t="n"/>
    </row>
    <row r="8" ht="33" customHeight="1" s="27">
      <c r="A8" s="38" t="n"/>
      <c r="B8" s="69">
        <f>SUMIF(Inventario!$A$5:$A$124,"&lt;&gt;",Inventario!$O$5:$O$124)</f>
        <v/>
      </c>
      <c r="C8" s="140" t="n"/>
      <c r="D8" s="69">
        <f>SUMIF(Inventario!$R$5:$R$124,"INVENTARIO MUERTO",Inventario!$O$5:$O$124)</f>
        <v/>
      </c>
      <c r="E8" s="140" t="n"/>
      <c r="F8" s="70">
        <f>IFERROR(1-SUM(Ventas!$I$5:$I$404)/SUMPRODUCT(Ventas!$E$5:$E$404,Ventas!$F$5:$F$404),0)</f>
        <v/>
      </c>
      <c r="G8" s="140" t="n"/>
      <c r="H8" s="38" t="n"/>
    </row>
    <row r="9" ht="3" customHeight="1" s="27">
      <c r="A9" s="38" t="n"/>
      <c r="B9" s="40" t="n"/>
      <c r="C9" s="53" t="n"/>
      <c r="D9" s="53" t="n"/>
      <c r="E9" s="53" t="n"/>
      <c r="F9" s="53" t="n"/>
      <c r="G9" s="41" t="n"/>
      <c r="H9" s="38" t="n"/>
    </row>
    <row r="10">
      <c r="A10" s="38" t="n"/>
      <c r="B10" s="54" t="n"/>
      <c r="C10" s="55" t="n"/>
      <c r="D10" s="55" t="n"/>
      <c r="E10" s="55" t="n"/>
      <c r="F10" s="55" t="n"/>
      <c r="G10" s="56" t="n"/>
      <c r="H10" s="38" t="n"/>
    </row>
    <row r="11" ht="21" customHeight="1" s="27">
      <c r="A11" s="38" t="n"/>
      <c r="B11" s="96" t="inlineStr">
        <is>
          <t>Estado del inventario</t>
        </is>
      </c>
      <c r="G11" s="139" t="n"/>
      <c r="H11" s="38" t="n"/>
    </row>
    <row r="12" ht="28.95" customHeight="1" s="27">
      <c r="A12" s="38" t="n"/>
      <c r="B12" s="94" t="inlineStr">
        <is>
          <t>Estado</t>
        </is>
      </c>
      <c r="C12" s="95" t="inlineStr">
        <is>
          <t>Nº de SKU</t>
        </is>
      </c>
      <c r="D12" s="95" t="inlineStr">
        <is>
          <t>Unidades disponibles</t>
        </is>
      </c>
      <c r="E12" s="95" t="inlineStr">
        <is>
          <t>Capital inmovilizado</t>
        </is>
      </c>
      <c r="F12" s="95" t="inlineStr">
        <is>
          <t>Qué hacer</t>
        </is>
      </c>
      <c r="G12" s="95" t="n"/>
      <c r="H12" s="38" t="n"/>
    </row>
    <row r="13" ht="43.95" customHeight="1" s="27">
      <c r="A13" s="38" t="n"/>
      <c r="B13" s="99" t="inlineStr">
        <is>
          <t>SANO</t>
        </is>
      </c>
      <c r="C13" s="105">
        <f>COUNTIF(Inventario!$R$5:$R$124,"SANO")</f>
        <v/>
      </c>
      <c r="D13" s="106">
        <f>SUMIF(Inventario!$R$5:$R$124,"SANO",Inventario!$L$5:$L$124)</f>
        <v/>
      </c>
      <c r="E13" s="107">
        <f>SUMIF(Inventario!$R$5:$R$124,"SANO",Inventario!$O$5:$O$124)</f>
        <v/>
      </c>
      <c r="F13" s="131" t="inlineStr">
        <is>
          <t>Recompre: se está vendiendo. Verifique tallas y colores agotados.</t>
        </is>
      </c>
      <c r="G13" s="141" t="n"/>
      <c r="H13" s="38" t="n"/>
    </row>
    <row r="14" ht="43.95" customHeight="1" s="27">
      <c r="A14" s="38" t="n"/>
      <c r="B14" s="102" t="inlineStr">
        <is>
          <t>EN CURSO</t>
        </is>
      </c>
      <c r="C14" s="108">
        <f>COUNTIF(Inventario!$R$5:$R$124,"EN CURSO")</f>
        <v/>
      </c>
      <c r="D14" s="109">
        <f>SUMIF(Inventario!$R$5:$R$124,"EN CURSO",Inventario!$L$5:$L$124)</f>
        <v/>
      </c>
      <c r="E14" s="110">
        <f>SUMIF(Inventario!$R$5:$R$124,"EN CURSO",Inventario!$O$5:$O$124)</f>
        <v/>
      </c>
      <c r="F14" s="133" t="inlineStr">
        <is>
          <t>Aún dentro de temporada. Vigilar en las próximas dos semanas.</t>
        </is>
      </c>
      <c r="G14" s="139" t="n"/>
      <c r="H14" s="38" t="n"/>
    </row>
    <row r="15" ht="43.95" customHeight="1" s="27">
      <c r="A15" s="38" t="n"/>
      <c r="B15" s="99" t="inlineStr">
        <is>
          <t>ROTACIÓN LENTA</t>
        </is>
      </c>
      <c r="C15" s="105">
        <f>COUNTIF(Inventario!$R$5:$R$124,"ROTACIÓN LENTA")</f>
        <v/>
      </c>
      <c r="D15" s="106">
        <f>SUMIF(Inventario!$R$5:$R$124,"ROTACIÓN LENTA",Inventario!$L$5:$L$124)</f>
        <v/>
      </c>
      <c r="E15" s="107">
        <f>SUMIF(Inventario!$R$5:$R$124,"ROTACIÓN LENTA",Inventario!$O$5:$O$124)</f>
        <v/>
      </c>
      <c r="F15" s="135" t="inlineStr">
        <is>
          <t>Mueva de sitio, combine en promoción o baje precio antes de que se vuelva muerto.</t>
        </is>
      </c>
      <c r="G15" s="139" t="n"/>
      <c r="H15" s="38" t="n"/>
    </row>
    <row r="16" ht="43.95" customHeight="1" s="27">
      <c r="A16" s="38" t="n"/>
      <c r="B16" s="102" t="inlineStr">
        <is>
          <t>INVENTARIO MUERTO</t>
        </is>
      </c>
      <c r="C16" s="108">
        <f>COUNTIF(Inventario!$R$5:$R$124,"INVENTARIO MUERTO")</f>
        <v/>
      </c>
      <c r="D16" s="109">
        <f>SUMIF(Inventario!$R$5:$R$124,"INVENTARIO MUERTO",Inventario!$L$5:$L$124)</f>
        <v/>
      </c>
      <c r="E16" s="110">
        <f>SUMIF(Inventario!$R$5:$R$124,"INVENTARIO MUERTO",Inventario!$O$5:$O$124)</f>
        <v/>
      </c>
      <c r="F16" s="133" t="inlineStr">
        <is>
          <t>Liquide. Cada mes que pasa vale menos y le ocupa el capital de la próxima colección.</t>
        </is>
      </c>
      <c r="G16" s="139" t="n"/>
      <c r="H16" s="38" t="n"/>
    </row>
    <row r="17" ht="43.95" customHeight="1" s="27">
      <c r="A17" s="38" t="n"/>
      <c r="B17" s="99" t="inlineStr">
        <is>
          <t>AGOTADO</t>
        </is>
      </c>
      <c r="C17" s="105">
        <f>COUNTIF(Inventario!$R$5:$R$124,"AGOTADO")</f>
        <v/>
      </c>
      <c r="D17" s="106">
        <f>SUMIF(Inventario!$R$5:$R$124,"AGOTADO",Inventario!$L$5:$L$124)</f>
        <v/>
      </c>
      <c r="E17" s="107">
        <f>SUMIF(Inventario!$R$5:$R$124,"AGOTADO",Inventario!$O$5:$O$124)</f>
        <v/>
      </c>
      <c r="F17" s="137" t="inlineStr">
        <is>
          <t>Se vendió todo. Evalúe reposición si la temporada sigue abierta.</t>
        </is>
      </c>
      <c r="G17" s="140" t="n"/>
      <c r="H17" s="38" t="n"/>
    </row>
    <row r="18" ht="3" customHeight="1" s="27">
      <c r="A18" s="38" t="n"/>
      <c r="B18" s="42" t="n"/>
      <c r="C18" s="59" t="n"/>
      <c r="D18" s="59" t="n"/>
      <c r="E18" s="59" t="n"/>
      <c r="F18" s="59" t="n"/>
      <c r="G18" s="43" t="n"/>
      <c r="H18" s="38" t="n"/>
    </row>
    <row r="19">
      <c r="A19" s="38" t="n"/>
      <c r="B19" s="54" t="n"/>
      <c r="C19" s="55" t="n"/>
      <c r="D19" s="55" t="n"/>
      <c r="E19" s="55" t="n"/>
      <c r="F19" s="55" t="n"/>
      <c r="G19" s="56" t="n"/>
      <c r="H19" s="38" t="n"/>
    </row>
    <row r="20" ht="21" customHeight="1" s="27">
      <c r="A20" s="38" t="n"/>
      <c r="B20" s="96" t="inlineStr">
        <is>
          <t>Ventas por talla</t>
        </is>
      </c>
      <c r="G20" s="139" t="n"/>
      <c r="H20" s="38" t="n"/>
    </row>
    <row r="21" ht="15" customHeight="1" s="27">
      <c r="A21" s="38" t="n"/>
      <c r="B21" s="113" t="inlineStr">
        <is>
          <t>Escriba en amarillo las tallas que maneja (XS, S, M, L, XL o 36, 37, 38...).</t>
        </is>
      </c>
      <c r="G21" s="139" t="n"/>
      <c r="H21" s="38" t="n"/>
    </row>
    <row r="22" ht="28.95" customHeight="1" s="27">
      <c r="A22" s="38" t="n"/>
      <c r="B22" s="94" t="inlineStr">
        <is>
          <t>Talla</t>
        </is>
      </c>
      <c r="C22" s="95" t="inlineStr">
        <is>
          <t>Unidades vendidas</t>
        </is>
      </c>
      <c r="D22" s="95" t="inlineStr">
        <is>
          <t>Venta</t>
        </is>
      </c>
      <c r="E22" s="95" t="inlineStr">
        <is>
          <t>% de la venta</t>
        </is>
      </c>
      <c r="F22" s="78" t="n"/>
      <c r="G22" s="78" t="n"/>
      <c r="H22" s="38" t="n"/>
    </row>
    <row r="23" ht="16.05" customHeight="1" s="27">
      <c r="A23" s="38" t="n"/>
      <c r="B23" s="157" t="inlineStr">
        <is>
          <t>L</t>
        </is>
      </c>
      <c r="C23" s="100">
        <f>IF($B23="","",SUMIF(Ventas!$D$5:$D$404,$B23,Ventas!$E$5:$E$404))</f>
        <v/>
      </c>
      <c r="D23" s="101">
        <f>IF($B23="","",SUMIF(Ventas!$D$5:$D$404,$B23,Ventas!$I$5:$I$404))</f>
        <v/>
      </c>
      <c r="E23" s="115">
        <f>IFERROR($D23/SUM(Ventas!$I$5:$I$404),"")</f>
        <v/>
      </c>
      <c r="F23" s="116" t="n"/>
      <c r="G23" s="117" t="n"/>
      <c r="H23" s="38" t="n"/>
    </row>
    <row r="24" ht="16.05" customHeight="1" s="27">
      <c r="A24" s="38" t="n"/>
      <c r="B24" s="157" t="inlineStr">
        <is>
          <t>M</t>
        </is>
      </c>
      <c r="C24" s="103">
        <f>IF($B24="","",SUMIF(Ventas!$D$5:$D$404,$B24,Ventas!$E$5:$E$404))</f>
        <v/>
      </c>
      <c r="D24" s="104">
        <f>IF($B24="","",SUMIF(Ventas!$D$5:$D$404,$B24,Ventas!$I$5:$I$404))</f>
        <v/>
      </c>
      <c r="E24" s="123">
        <f>IFERROR($D24/SUM(Ventas!$I$5:$I$404),"")</f>
        <v/>
      </c>
      <c r="F24" s="124" t="n"/>
      <c r="G24" s="125" t="n"/>
      <c r="H24" s="38" t="n"/>
    </row>
    <row r="25" ht="16.05" customHeight="1" s="27">
      <c r="A25" s="38" t="n"/>
      <c r="B25" s="157" t="inlineStr">
        <is>
          <t>S</t>
        </is>
      </c>
      <c r="C25" s="100">
        <f>IF($B25="","",SUMIF(Ventas!$D$5:$D$404,$B25,Ventas!$E$5:$E$404))</f>
        <v/>
      </c>
      <c r="D25" s="101">
        <f>IF($B25="","",SUMIF(Ventas!$D$5:$D$404,$B25,Ventas!$I$5:$I$404))</f>
        <v/>
      </c>
      <c r="E25" s="115">
        <f>IFERROR($D25/SUM(Ventas!$I$5:$I$404),"")</f>
        <v/>
      </c>
      <c r="F25" s="116" t="n"/>
      <c r="G25" s="117" t="n"/>
      <c r="H25" s="38" t="n"/>
    </row>
    <row r="26" ht="16.05" customHeight="1" s="27">
      <c r="A26" s="38" t="n"/>
      <c r="B26" s="157" t="inlineStr">
        <is>
          <t>XL</t>
        </is>
      </c>
      <c r="C26" s="103">
        <f>IF($B26="","",SUMIF(Ventas!$D$5:$D$404,$B26,Ventas!$E$5:$E$404))</f>
        <v/>
      </c>
      <c r="D26" s="104">
        <f>IF($B26="","",SUMIF(Ventas!$D$5:$D$404,$B26,Ventas!$I$5:$I$404))</f>
        <v/>
      </c>
      <c r="E26" s="123">
        <f>IFERROR($D26/SUM(Ventas!$I$5:$I$404),"")</f>
        <v/>
      </c>
      <c r="F26" s="124" t="n"/>
      <c r="G26" s="125" t="n"/>
      <c r="H26" s="38" t="n"/>
    </row>
    <row r="27" ht="16.05" customHeight="1" s="27">
      <c r="A27" s="38" t="n"/>
      <c r="B27" s="157" t="inlineStr">
        <is>
          <t>32</t>
        </is>
      </c>
      <c r="C27" s="119">
        <f>IF($B27="","",SUMIF(Ventas!$D$5:$D$404,$B27,Ventas!$E$5:$E$404))</f>
        <v/>
      </c>
      <c r="D27" s="120">
        <f>IF($B27="","",SUMIF(Ventas!$D$5:$D$404,$B27,Ventas!$I$5:$I$404))</f>
        <v/>
      </c>
      <c r="E27" s="121">
        <f>IFERROR($D27/SUM(Ventas!$I$5:$I$404),"")</f>
        <v/>
      </c>
      <c r="F27" s="116" t="n"/>
      <c r="G27" s="117" t="n"/>
      <c r="H27" s="38" t="n"/>
    </row>
    <row r="28" ht="16.05" customHeight="1" s="27">
      <c r="A28" s="38" t="n"/>
      <c r="B28" s="157" t="inlineStr">
        <is>
          <t>30</t>
        </is>
      </c>
      <c r="C28" s="127">
        <f>IF($B28="","",SUMIF(Ventas!$D$5:$D$404,$B28,Ventas!$E$5:$E$404))</f>
        <v/>
      </c>
      <c r="D28" s="128">
        <f>IF($B28="","",SUMIF(Ventas!$D$5:$D$404,$B28,Ventas!$I$5:$I$404))</f>
        <v/>
      </c>
      <c r="E28" s="129">
        <f>IFERROR($D28/SUM(Ventas!$I$5:$I$404),"")</f>
        <v/>
      </c>
      <c r="F28" s="124" t="n"/>
      <c r="G28" s="125" t="n"/>
      <c r="H28" s="38" t="n"/>
    </row>
    <row r="29" ht="16.05" customHeight="1" s="27">
      <c r="A29" s="38" t="n"/>
      <c r="B29" s="157" t="inlineStr">
        <is>
          <t>38</t>
        </is>
      </c>
      <c r="C29" s="119">
        <f>IF($B29="","",SUMIF(Ventas!$D$5:$D$404,$B29,Ventas!$E$5:$E$404))</f>
        <v/>
      </c>
      <c r="D29" s="120">
        <f>IF($B29="","",SUMIF(Ventas!$D$5:$D$404,$B29,Ventas!$I$5:$I$404))</f>
        <v/>
      </c>
      <c r="E29" s="121">
        <f>IFERROR($D29/SUM(Ventas!$I$5:$I$404),"")</f>
        <v/>
      </c>
      <c r="F29" s="116" t="n"/>
      <c r="G29" s="117" t="n"/>
      <c r="H29" s="38" t="n"/>
    </row>
    <row r="30" ht="16.05" customHeight="1" s="27">
      <c r="A30" s="38" t="n"/>
      <c r="B30" s="157" t="inlineStr">
        <is>
          <t>40</t>
        </is>
      </c>
      <c r="C30" s="127">
        <f>IF($B30="","",SUMIF(Ventas!$D$5:$D$404,$B30,Ventas!$E$5:$E$404))</f>
        <v/>
      </c>
      <c r="D30" s="128">
        <f>IF($B30="","",SUMIF(Ventas!$D$5:$D$404,$B30,Ventas!$I$5:$I$404))</f>
        <v/>
      </c>
      <c r="E30" s="129">
        <f>IFERROR($D30/SUM(Ventas!$I$5:$I$404),"")</f>
        <v/>
      </c>
      <c r="F30" s="124" t="n"/>
      <c r="G30" s="125" t="n"/>
      <c r="H30" s="38" t="n"/>
    </row>
    <row r="31" ht="16.05" customHeight="1" s="27">
      <c r="A31" s="38" t="n"/>
      <c r="B31" s="157" t="inlineStr">
        <is>
          <t>34</t>
        </is>
      </c>
      <c r="C31" s="119">
        <f>IF($B31="","",SUMIF(Ventas!$D$5:$D$404,$B31,Ventas!$E$5:$E$404))</f>
        <v/>
      </c>
      <c r="D31" s="120">
        <f>IF($B31="","",SUMIF(Ventas!$D$5:$D$404,$B31,Ventas!$I$5:$I$404))</f>
        <v/>
      </c>
      <c r="E31" s="121">
        <f>IFERROR($D31/SUM(Ventas!$I$5:$I$404),"")</f>
        <v/>
      </c>
      <c r="F31" s="116" t="n"/>
      <c r="G31" s="117" t="n"/>
      <c r="H31" s="38" t="n"/>
    </row>
    <row r="32" ht="3" customHeight="1" s="27">
      <c r="A32" s="38" t="n"/>
      <c r="B32" s="158" t="inlineStr">
        <is>
          <t>39</t>
        </is>
      </c>
      <c r="C32" s="60" t="n"/>
      <c r="D32" s="60" t="n"/>
      <c r="E32" s="60" t="n"/>
      <c r="F32" s="60" t="n"/>
      <c r="G32" s="45" t="n"/>
      <c r="H32" s="38" t="n"/>
    </row>
    <row r="33">
      <c r="A33" s="38" t="n"/>
      <c r="B33" s="54" t="n"/>
      <c r="C33" s="55" t="n"/>
      <c r="D33" s="55" t="n"/>
      <c r="E33" s="55" t="n"/>
      <c r="F33" s="55" t="n"/>
      <c r="G33" s="56" t="n"/>
      <c r="H33" s="38" t="n"/>
    </row>
    <row r="34" ht="21" customHeight="1" s="27">
      <c r="A34" s="38" t="n"/>
      <c r="B34" s="96" t="inlineStr">
        <is>
          <t>Alertas</t>
        </is>
      </c>
      <c r="G34" s="139" t="n"/>
      <c r="H34" s="38" t="n"/>
    </row>
    <row r="35" ht="28.95" customHeight="1" s="27">
      <c r="A35" s="38" t="n"/>
      <c r="B35" s="77" t="inlineStr">
        <is>
          <t>Indicador</t>
        </is>
      </c>
      <c r="C35" s="78" t="inlineStr">
        <is>
          <t>Valor</t>
        </is>
      </c>
      <c r="D35" s="78" t="n"/>
      <c r="E35" s="78" t="n"/>
      <c r="F35" s="78" t="n"/>
      <c r="G35" s="78" t="n"/>
      <c r="H35" s="38" t="n"/>
    </row>
    <row r="36" ht="16.05" customHeight="1" s="27">
      <c r="A36" s="38" t="n"/>
      <c r="B36" s="79" t="inlineStr">
        <is>
          <t>SKU sin una sola venta registrada</t>
        </is>
      </c>
      <c r="C36" s="57">
        <f>COUNTIFS(Inventario!$A$5:$A$124,"&lt;&gt;",Inventario!$K$5:$K$124,0)</f>
        <v/>
      </c>
      <c r="D36" s="84" t="n"/>
      <c r="E36" s="84" t="n"/>
      <c r="F36" s="84" t="n"/>
      <c r="G36" s="80" t="n"/>
      <c r="H36" s="38" t="n"/>
    </row>
    <row r="37" ht="31.05" customHeight="1" s="27">
      <c r="A37" s="38" t="n"/>
      <c r="B37" s="86" t="inlineStr">
        <is>
          <t>Capital dormido en SKU sin ninguna venta</t>
        </is>
      </c>
      <c r="C37" s="61">
        <f>SUMIFS(Inventario!$O$5:$O$124,Inventario!$K$5:$K$124,0)</f>
        <v/>
      </c>
      <c r="D37" s="85" t="n"/>
      <c r="E37" s="85" t="n"/>
      <c r="F37" s="85" t="n"/>
      <c r="G37" s="82" t="n"/>
      <c r="H37" s="38" t="n"/>
    </row>
    <row r="38" ht="16.05" customHeight="1" s="27">
      <c r="A38" s="38" t="n"/>
      <c r="B38" s="79" t="inlineStr">
        <is>
          <t>Margen perdido por descuentos</t>
        </is>
      </c>
      <c r="C38" s="62">
        <f>IFERROR(SUMPRODUCT(Ventas!$E$5:$E$404,Ventas!$F$5:$F$404)-SUM(Ventas!$I$5:$I$404),0)</f>
        <v/>
      </c>
      <c r="D38" s="84" t="n"/>
      <c r="E38" s="84" t="n"/>
      <c r="F38" s="84" t="n"/>
      <c r="G38" s="80" t="n"/>
      <c r="H38" s="38" t="n"/>
    </row>
    <row r="39" ht="16.05" customHeight="1" s="27">
      <c r="A39" s="38" t="n"/>
      <c r="B39" s="81" t="inlineStr">
        <is>
          <t>Unidades disponibles en total</t>
        </is>
      </c>
      <c r="C39" s="58">
        <f>SUMIF(Inventario!$A$5:$A$124,"&lt;&gt;",Inventario!$L$5:$L$124)</f>
        <v/>
      </c>
      <c r="D39" s="85" t="n"/>
      <c r="E39" s="85" t="n"/>
      <c r="F39" s="85" t="n"/>
      <c r="G39" s="82" t="n"/>
      <c r="H39" s="38" t="n"/>
    </row>
    <row r="40" ht="3" customHeight="1" s="27">
      <c r="A40" s="38" t="n"/>
      <c r="B40" s="47" t="n"/>
      <c r="C40" s="63" t="n"/>
      <c r="D40" s="63" t="n"/>
      <c r="E40" s="63" t="n"/>
      <c r="F40" s="63" t="n"/>
      <c r="G40" s="48" t="n"/>
      <c r="H40" s="38" t="n"/>
    </row>
    <row r="41">
      <c r="A41" s="38" t="n"/>
      <c r="B41" s="54" t="n"/>
      <c r="C41" s="55" t="n"/>
      <c r="D41" s="55" t="n"/>
      <c r="E41" s="55" t="n"/>
      <c r="F41" s="55" t="n"/>
      <c r="G41" s="56" t="n"/>
      <c r="H41" s="38" t="n"/>
    </row>
    <row r="42" ht="21" customHeight="1" s="27">
      <c r="A42" s="38" t="n"/>
      <c r="B42" s="76" t="inlineStr">
        <is>
          <t>Lo que este Excel NO puede hacer por usted →  ver hoja «Servicios ADIMCLO»</t>
        </is>
      </c>
      <c r="G42" s="139" t="n"/>
      <c r="H42" s="38" t="n"/>
    </row>
    <row r="43" ht="16.05" customHeight="1" s="27">
      <c r="A43" s="38" t="n"/>
      <c r="B43" s="87" t="inlineStr">
        <is>
          <t>· Decirle cuántas unidades comprar por talla y color para la próxima temporada.</t>
        </is>
      </c>
      <c r="G43" s="139" t="n"/>
      <c r="H43" s="38" t="n"/>
    </row>
    <row r="44" ht="16.05" customHeight="1" s="27">
      <c r="A44" s="38" t="n"/>
      <c r="B44" s="87" t="inlineStr">
        <is>
          <t>· Calcular el descuento óptimo: el que liquida el inventario sin regalar el margen.</t>
        </is>
      </c>
      <c r="G44" s="139" t="n"/>
      <c r="H44" s="38" t="n"/>
    </row>
    <row r="45" ht="16.05" customHeight="1" s="27">
      <c r="A45" s="38" t="n"/>
      <c r="B45" s="87" t="inlineStr">
        <is>
          <t>· Comparar el comportamiento de esta temporada contra las tres anteriores.</t>
        </is>
      </c>
      <c r="G45" s="139" t="n"/>
      <c r="H45" s="38" t="n"/>
    </row>
    <row r="46" ht="16.05" customHeight="1" s="27">
      <c r="A46" s="38" t="n"/>
      <c r="B46" s="87" t="inlineStr">
        <is>
          <t>· Leer solo las ventas desde su POS, su tienda virtual y sus marketplaces al tiempo.</t>
        </is>
      </c>
      <c r="G46" s="139" t="n"/>
      <c r="H46" s="38" t="n"/>
    </row>
    <row r="47" ht="7.05" customHeight="1" s="27">
      <c r="A47" s="38" t="n"/>
      <c r="B47" s="64" t="n"/>
      <c r="C47" s="65" t="n"/>
      <c r="D47" s="65" t="n"/>
      <c r="E47" s="65" t="n"/>
      <c r="F47" s="65" t="n"/>
      <c r="G47" s="66" t="n"/>
      <c r="H47" s="38" t="n"/>
    </row>
    <row r="48" ht="3" customHeight="1" s="27">
      <c r="A48" s="38" t="n"/>
      <c r="B48" s="40" t="n"/>
      <c r="C48" s="53" t="n"/>
      <c r="D48" s="53" t="n"/>
      <c r="E48" s="53" t="n"/>
      <c r="F48" s="53" t="n"/>
      <c r="G48" s="41" t="n"/>
      <c r="H48" s="38" t="n"/>
    </row>
    <row r="49" ht="21" customHeight="1" s="27">
      <c r="A49" s="38" t="n"/>
      <c r="B49" s="76" t="inlineStr">
        <is>
          <t>Estado del inventario</t>
        </is>
      </c>
      <c r="G49" s="139" t="n"/>
      <c r="H49" s="38" t="n"/>
    </row>
    <row r="50" ht="13.95" customHeight="1" s="27">
      <c r="A50" s="38" t="n"/>
      <c r="B50" s="83" t="n"/>
      <c r="G50" s="139" t="n"/>
      <c r="H50" s="38" t="n"/>
    </row>
    <row r="51">
      <c r="A51" s="38" t="n"/>
      <c r="B51" s="54" t="n"/>
      <c r="C51" s="55" t="n"/>
      <c r="D51" s="55" t="n"/>
      <c r="E51" s="55" t="n"/>
      <c r="F51" s="55" t="n"/>
      <c r="G51" s="56" t="n"/>
      <c r="H51" s="38" t="n"/>
    </row>
    <row r="52">
      <c r="A52" s="38" t="n"/>
      <c r="B52" s="54" t="n"/>
      <c r="C52" s="55" t="n"/>
      <c r="D52" s="55" t="n"/>
      <c r="E52" s="55" t="n"/>
      <c r="F52" s="55" t="n"/>
      <c r="G52" s="56" t="n"/>
      <c r="H52" s="38" t="n"/>
    </row>
    <row r="53">
      <c r="A53" s="38" t="n"/>
      <c r="B53" s="54" t="n"/>
      <c r="C53" s="55" t="n"/>
      <c r="D53" s="55" t="n"/>
      <c r="E53" s="55" t="n"/>
      <c r="F53" s="55" t="n"/>
      <c r="G53" s="56" t="n"/>
      <c r="H53" s="38" t="n"/>
    </row>
    <row r="54">
      <c r="A54" s="38" t="n"/>
      <c r="B54" s="54" t="n"/>
      <c r="C54" s="55" t="n"/>
      <c r="D54" s="55" t="n"/>
      <c r="E54" s="55" t="n"/>
      <c r="F54" s="55" t="n"/>
      <c r="G54" s="56" t="n"/>
      <c r="H54" s="38" t="n"/>
    </row>
    <row r="55">
      <c r="A55" s="38" t="n"/>
      <c r="B55" s="54" t="n"/>
      <c r="C55" s="55" t="n"/>
      <c r="D55" s="55" t="n"/>
      <c r="E55" s="55" t="n"/>
      <c r="F55" s="55" t="n"/>
      <c r="G55" s="56" t="n"/>
      <c r="H55" s="38" t="n"/>
    </row>
    <row r="56">
      <c r="A56" s="38" t="n"/>
      <c r="B56" s="54" t="n"/>
      <c r="C56" s="55" t="n"/>
      <c r="D56" s="55" t="n"/>
      <c r="E56" s="55" t="n"/>
      <c r="F56" s="55" t="n"/>
      <c r="G56" s="56" t="n"/>
      <c r="H56" s="38" t="n"/>
    </row>
    <row r="57">
      <c r="A57" s="38" t="n"/>
      <c r="B57" s="54" t="n"/>
      <c r="C57" s="55" t="n"/>
      <c r="D57" s="55" t="n"/>
      <c r="E57" s="55" t="n"/>
      <c r="F57" s="55" t="n"/>
      <c r="G57" s="56" t="n"/>
      <c r="H57" s="38" t="n"/>
    </row>
    <row r="58">
      <c r="A58" s="38" t="n"/>
      <c r="B58" s="54" t="n"/>
      <c r="C58" s="55" t="n"/>
      <c r="D58" s="55" t="n"/>
      <c r="E58" s="55" t="n"/>
      <c r="F58" s="55" t="n"/>
      <c r="G58" s="56" t="n"/>
      <c r="H58" s="38" t="n"/>
    </row>
    <row r="59">
      <c r="A59" s="38" t="n"/>
      <c r="B59" s="54" t="n"/>
      <c r="C59" s="55" t="n"/>
      <c r="D59" s="55" t="n"/>
      <c r="E59" s="55" t="n"/>
      <c r="F59" s="55" t="n"/>
      <c r="G59" s="56" t="n"/>
      <c r="H59" s="38" t="n"/>
    </row>
    <row r="60">
      <c r="A60" s="38" t="n"/>
      <c r="B60" s="54" t="n"/>
      <c r="C60" s="55" t="n"/>
      <c r="D60" s="55" t="n"/>
      <c r="E60" s="55" t="n"/>
      <c r="F60" s="55" t="n"/>
      <c r="G60" s="56" t="n"/>
      <c r="H60" s="38" t="n"/>
    </row>
    <row r="61">
      <c r="A61" s="38" t="n"/>
      <c r="B61" s="54" t="n"/>
      <c r="C61" s="55" t="n"/>
      <c r="D61" s="55" t="n"/>
      <c r="E61" s="55" t="n"/>
      <c r="F61" s="55" t="n"/>
      <c r="G61" s="56" t="n"/>
      <c r="H61" s="38" t="n"/>
    </row>
    <row r="62">
      <c r="A62" s="38" t="n"/>
      <c r="B62" s="54" t="n"/>
      <c r="C62" s="55" t="n"/>
      <c r="D62" s="55" t="n"/>
      <c r="E62" s="55" t="n"/>
      <c r="F62" s="55" t="n"/>
      <c r="G62" s="56" t="n"/>
      <c r="H62" s="38" t="n"/>
    </row>
    <row r="63">
      <c r="A63" s="38" t="n"/>
      <c r="B63" s="54" t="n"/>
      <c r="C63" s="55" t="n"/>
      <c r="D63" s="55" t="n"/>
      <c r="E63" s="55" t="n"/>
      <c r="F63" s="55" t="n"/>
      <c r="G63" s="56" t="n"/>
      <c r="H63" s="38" t="n"/>
    </row>
    <row r="64">
      <c r="A64" s="38" t="n"/>
      <c r="B64" s="54" t="n"/>
      <c r="C64" s="55" t="n"/>
      <c r="D64" s="55" t="n"/>
      <c r="E64" s="55" t="n"/>
      <c r="F64" s="55" t="n"/>
      <c r="G64" s="56" t="n"/>
      <c r="H64" s="38" t="n"/>
    </row>
    <row r="65">
      <c r="A65" s="38" t="n"/>
      <c r="B65" s="64" t="n"/>
      <c r="C65" s="65" t="n"/>
      <c r="D65" s="65" t="n"/>
      <c r="E65" s="65" t="n"/>
      <c r="F65" s="65" t="n"/>
      <c r="G65" s="66" t="n"/>
      <c r="H65" s="38" t="n"/>
    </row>
    <row r="66">
      <c r="A66" s="38" t="n"/>
      <c r="B66" s="38" t="n"/>
      <c r="C66" s="38" t="n"/>
      <c r="D66" s="38" t="n"/>
      <c r="E66" s="38" t="n"/>
      <c r="F66" s="38" t="n"/>
      <c r="G66" s="38" t="n"/>
      <c r="H66" s="38" t="n"/>
    </row>
    <row r="67" ht="3" customHeight="1" s="27">
      <c r="A67" s="38" t="n"/>
      <c r="B67" s="42" t="n"/>
      <c r="C67" s="59" t="n"/>
      <c r="D67" s="59" t="n"/>
      <c r="E67" s="59" t="n"/>
      <c r="F67" s="59" t="n"/>
      <c r="G67" s="43" t="n"/>
      <c r="H67" s="38" t="n"/>
    </row>
    <row r="68" ht="21" customHeight="1" s="27">
      <c r="A68" s="38" t="n"/>
      <c r="B68" s="76" t="inlineStr">
        <is>
          <t>Ventas por talla</t>
        </is>
      </c>
      <c r="G68" s="139" t="n"/>
      <c r="H68" s="38" t="n"/>
    </row>
    <row r="69" ht="13.95" customHeight="1" s="27">
      <c r="A69" s="38" t="n"/>
      <c r="B69" s="83" t="n"/>
      <c r="G69" s="139" t="n"/>
      <c r="H69" s="38" t="n"/>
    </row>
    <row r="70">
      <c r="A70" s="38" t="n"/>
      <c r="B70" s="54" t="n"/>
      <c r="C70" s="55" t="n"/>
      <c r="D70" s="55" t="n"/>
      <c r="E70" s="55" t="n"/>
      <c r="F70" s="55" t="n"/>
      <c r="G70" s="56" t="n"/>
      <c r="H70" s="38" t="n"/>
    </row>
    <row r="71">
      <c r="A71" s="38" t="n"/>
      <c r="B71" s="54" t="n"/>
      <c r="C71" s="55" t="n"/>
      <c r="D71" s="55" t="n"/>
      <c r="E71" s="55" t="n"/>
      <c r="F71" s="55" t="n"/>
      <c r="G71" s="56" t="n"/>
      <c r="H71" s="38" t="n"/>
    </row>
    <row r="72">
      <c r="A72" s="38" t="n"/>
      <c r="B72" s="54" t="n"/>
      <c r="C72" s="55" t="n"/>
      <c r="D72" s="55" t="n"/>
      <c r="E72" s="55" t="n"/>
      <c r="F72" s="55" t="n"/>
      <c r="G72" s="56" t="n"/>
      <c r="H72" s="38" t="n"/>
    </row>
    <row r="73">
      <c r="A73" s="38" t="n"/>
      <c r="B73" s="54" t="n"/>
      <c r="C73" s="55" t="n"/>
      <c r="D73" s="55" t="n"/>
      <c r="E73" s="55" t="n"/>
      <c r="F73" s="55" t="n"/>
      <c r="G73" s="56" t="n"/>
      <c r="H73" s="38" t="n"/>
    </row>
    <row r="74">
      <c r="A74" s="38" t="n"/>
      <c r="B74" s="54" t="n"/>
      <c r="C74" s="55" t="n"/>
      <c r="D74" s="55" t="n"/>
      <c r="E74" s="55" t="n"/>
      <c r="F74" s="55" t="n"/>
      <c r="G74" s="56" t="n"/>
      <c r="H74" s="38" t="n"/>
    </row>
    <row r="75">
      <c r="A75" s="38" t="n"/>
      <c r="B75" s="54" t="n"/>
      <c r="C75" s="55" t="n"/>
      <c r="D75" s="55" t="n"/>
      <c r="E75" s="55" t="n"/>
      <c r="F75" s="55" t="n"/>
      <c r="G75" s="56" t="n"/>
      <c r="H75" s="38" t="n"/>
    </row>
    <row r="76">
      <c r="A76" s="38" t="n"/>
      <c r="B76" s="54" t="n"/>
      <c r="C76" s="55" t="n"/>
      <c r="D76" s="55" t="n"/>
      <c r="E76" s="55" t="n"/>
      <c r="F76" s="55" t="n"/>
      <c r="G76" s="56" t="n"/>
      <c r="H76" s="38" t="n"/>
    </row>
    <row r="77">
      <c r="A77" s="38" t="n"/>
      <c r="B77" s="54" t="n"/>
      <c r="C77" s="55" t="n"/>
      <c r="D77" s="55" t="n"/>
      <c r="E77" s="55" t="n"/>
      <c r="F77" s="55" t="n"/>
      <c r="G77" s="56" t="n"/>
      <c r="H77" s="38" t="n"/>
    </row>
    <row r="78">
      <c r="A78" s="38" t="n"/>
      <c r="B78" s="54" t="n"/>
      <c r="C78" s="55" t="n"/>
      <c r="D78" s="55" t="n"/>
      <c r="E78" s="55" t="n"/>
      <c r="F78" s="55" t="n"/>
      <c r="G78" s="56" t="n"/>
      <c r="H78" s="38" t="n"/>
    </row>
    <row r="79">
      <c r="A79" s="38" t="n"/>
      <c r="B79" s="54" t="n"/>
      <c r="C79" s="55" t="n"/>
      <c r="D79" s="55" t="n"/>
      <c r="E79" s="55" t="n"/>
      <c r="F79" s="55" t="n"/>
      <c r="G79" s="56" t="n"/>
      <c r="H79" s="38" t="n"/>
    </row>
    <row r="80">
      <c r="A80" s="38" t="n"/>
      <c r="B80" s="54" t="n"/>
      <c r="C80" s="55" t="n"/>
      <c r="D80" s="55" t="n"/>
      <c r="E80" s="55" t="n"/>
      <c r="F80" s="55" t="n"/>
      <c r="G80" s="56" t="n"/>
      <c r="H80" s="38" t="n"/>
    </row>
    <row r="81">
      <c r="A81" s="38" t="n"/>
      <c r="B81" s="54" t="n"/>
      <c r="C81" s="55" t="n"/>
      <c r="D81" s="55" t="n"/>
      <c r="E81" s="55" t="n"/>
      <c r="F81" s="55" t="n"/>
      <c r="G81" s="56" t="n"/>
      <c r="H81" s="38" t="n"/>
    </row>
    <row r="82">
      <c r="A82" s="38" t="n"/>
      <c r="B82" s="54" t="n"/>
      <c r="C82" s="55" t="n"/>
      <c r="D82" s="55" t="n"/>
      <c r="E82" s="55" t="n"/>
      <c r="F82" s="55" t="n"/>
      <c r="G82" s="56" t="n"/>
      <c r="H82" s="38" t="n"/>
    </row>
    <row r="83">
      <c r="A83" s="38" t="n"/>
      <c r="B83" s="54" t="n"/>
      <c r="C83" s="55" t="n"/>
      <c r="D83" s="55" t="n"/>
      <c r="E83" s="55" t="n"/>
      <c r="F83" s="55" t="n"/>
      <c r="G83" s="56" t="n"/>
      <c r="H83" s="38" t="n"/>
    </row>
    <row r="84">
      <c r="A84" s="38" t="n"/>
      <c r="B84" s="54" t="n"/>
      <c r="C84" s="55" t="n"/>
      <c r="D84" s="55" t="n"/>
      <c r="E84" s="55" t="n"/>
      <c r="F84" s="55" t="n"/>
      <c r="G84" s="56" t="n"/>
      <c r="H84" s="38" t="n"/>
    </row>
    <row r="85">
      <c r="A85" s="38" t="n"/>
      <c r="B85" s="54" t="n"/>
      <c r="C85" s="55" t="n"/>
      <c r="D85" s="55" t="n"/>
      <c r="E85" s="55" t="n"/>
      <c r="F85" s="55" t="n"/>
      <c r="G85" s="56" t="n"/>
      <c r="H85" s="38" t="n"/>
    </row>
    <row r="86">
      <c r="B86" s="88" t="n"/>
      <c r="C86" s="89" t="n"/>
      <c r="D86" s="89" t="n"/>
      <c r="E86" s="89" t="n"/>
      <c r="F86" s="89" t="n"/>
      <c r="G86" s="90" t="n"/>
    </row>
    <row r="87">
      <c r="B87" s="88" t="n"/>
      <c r="C87" s="89" t="n"/>
      <c r="D87" s="89" t="n"/>
      <c r="E87" s="89" t="n"/>
      <c r="F87" s="89" t="n"/>
      <c r="G87" s="90" t="n"/>
    </row>
    <row r="88">
      <c r="B88" s="88" t="n"/>
      <c r="C88" s="89" t="n"/>
      <c r="D88" s="89" t="n"/>
      <c r="E88" s="89" t="n"/>
      <c r="F88" s="89" t="n"/>
      <c r="G88" s="90" t="n"/>
    </row>
    <row r="89">
      <c r="B89" s="91" t="n"/>
      <c r="C89" s="92" t="n"/>
      <c r="D89" s="92" t="n"/>
      <c r="E89" s="92" t="n"/>
      <c r="F89" s="92" t="n"/>
      <c r="G89" s="93" t="n"/>
    </row>
    <row r="92" ht="15" customHeight="1" s="27">
      <c r="B92" s="142" t="inlineStr">
        <is>
          <t>ADIMCLO · Consultoría en datos, estrategia empresarial, arquitectura, integración y automatización     ·     Prototipo de demostración con datos de ejemplo.</t>
        </is>
      </c>
    </row>
  </sheetData>
  <mergeCells count="33">
    <mergeCell ref="F4:G4"/>
    <mergeCell ref="B2:G2"/>
    <mergeCell ref="B42:G42"/>
    <mergeCell ref="B7:C7"/>
    <mergeCell ref="F16:G16"/>
    <mergeCell ref="B1:G1"/>
    <mergeCell ref="B44:G44"/>
    <mergeCell ref="B69:G69"/>
    <mergeCell ref="F7:G7"/>
    <mergeCell ref="B34:G34"/>
    <mergeCell ref="F15:G15"/>
    <mergeCell ref="F5:G5"/>
    <mergeCell ref="B49:G49"/>
    <mergeCell ref="B92:G92"/>
    <mergeCell ref="B68:G68"/>
    <mergeCell ref="B8:C8"/>
    <mergeCell ref="F17:G17"/>
    <mergeCell ref="F8:G8"/>
    <mergeCell ref="B20:G20"/>
    <mergeCell ref="D7:E7"/>
    <mergeCell ref="B45:G45"/>
    <mergeCell ref="B50:G50"/>
    <mergeCell ref="D4:E4"/>
    <mergeCell ref="F13:G13"/>
    <mergeCell ref="D8:E8"/>
    <mergeCell ref="B46:G46"/>
    <mergeCell ref="B5:C5"/>
    <mergeCell ref="D5:E5"/>
    <mergeCell ref="B43:G43"/>
    <mergeCell ref="F14:G14"/>
    <mergeCell ref="B21:G21"/>
    <mergeCell ref="B4:C4"/>
    <mergeCell ref="B11:G11"/>
  </mergeCells>
  <conditionalFormatting sqref="C13:C17">
    <cfRule type="dataBar" priority="1">
      <dataBar>
        <cfvo type="num" val="0"/>
        <cfvo type="max"/>
        <color rgb="FF00D9B2"/>
      </dataBar>
    </cfRule>
  </conditionalFormatting>
  <conditionalFormatting sqref="C23:C31">
    <cfRule type="dataBar" priority="2">
      <dataBar>
        <cfvo type="num" val="0"/>
        <cfvo type="max"/>
        <color rgb="FF4C8DFF"/>
      </dataBar>
    </cfRule>
  </conditionalFormatting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zoomScaleNormal="100" workbookViewId="0">
      <selection activeCell="C25" sqref="C25"/>
    </sheetView>
  </sheetViews>
  <sheetFormatPr baseColWidth="10" defaultColWidth="8.6640625" defaultRowHeight="14.4"/>
  <cols>
    <col width="3" customWidth="1" style="27" min="1" max="1"/>
    <col width="30" customWidth="1" style="27" min="2" max="2"/>
    <col width="60" customWidth="1" style="27" min="3" max="3"/>
    <col width="14" customWidth="1" style="27" min="4" max="8"/>
  </cols>
  <sheetData>
    <row r="1" ht="30" customHeight="1" s="27">
      <c r="A1" s="143" t="inlineStr">
        <is>
          <t>ADIMCLO  ·  Rotación e Inventario Muerto · Ropa, calzado y accesorios</t>
        </is>
      </c>
    </row>
    <row r="2" ht="18" customHeight="1" s="27">
      <c r="A2" s="144" t="inlineStr">
        <is>
          <t>Plantilla gratuita ADIMCLO · Analítica de datos para el comercio minorista en Colombia</t>
        </is>
      </c>
    </row>
    <row r="4" ht="39.75" customHeight="1" s="27">
      <c r="B4" s="145" t="inlineStr">
        <is>
          <t>En su negocio la plata no está en la caja: está colgada en la percha. Esta plantilla le dice qué referencia, talla y color se está quedando quieta, cuánto capital tiene dormido y cuándo conviene liquidar antes de que la temporada lo obligue.</t>
        </is>
      </c>
    </row>
    <row r="7" ht="15" customHeight="1" s="27">
      <c r="B7" s="1" t="inlineStr">
        <is>
          <t>Cómo usarla</t>
        </is>
      </c>
    </row>
    <row r="8" ht="27.75" customHeight="1" s="27">
      <c r="B8" s="2" t="inlineStr">
        <is>
          <t>1. Cargue su inventario</t>
        </is>
      </c>
      <c r="C8" s="3" t="inlineStr">
        <is>
          <t>Hoja «Inventario»: SKU, referencia, talla, color, temporada, fecha de ingreso, costo, precio y unidades que entraron.</t>
        </is>
      </c>
    </row>
    <row r="9" ht="27.75" customHeight="1" s="27">
      <c r="B9" s="2" t="inlineStr">
        <is>
          <t>2. Registre las ventas</t>
        </is>
      </c>
      <c r="C9" s="3" t="inlineStr">
        <is>
          <t>Hoja «Ventas»: fecha, SKU, cantidad y descuento aplicado. El precio se trae solo.</t>
        </is>
      </c>
    </row>
    <row r="10" ht="27.75" customHeight="1" s="27">
      <c r="B10" s="2" t="inlineStr">
        <is>
          <t>3. Lea el tablero</t>
        </is>
      </c>
      <c r="C10" s="3" t="inlineStr">
        <is>
          <t>Hoja «Tablero»: capital inmovilizado, inventario muerto, qué tallas se le quedan y cuánto le está costando el descuento.</t>
        </is>
      </c>
    </row>
    <row r="11" ht="27.75" customHeight="1" s="27">
      <c r="B11" s="2" t="inlineStr">
        <is>
          <t>4. Decida</t>
        </is>
      </c>
      <c r="C11" s="3" t="inlineStr">
        <is>
          <t>Liquide lo muerto antes de que valga menos; recompre lo que se agota en talla y color que sí rotan.</t>
        </is>
      </c>
    </row>
    <row r="13" ht="15" customHeight="1" s="27">
      <c r="B13" s="1" t="inlineStr">
        <is>
          <t>Leyenda de colores</t>
        </is>
      </c>
    </row>
    <row r="14" ht="15" customHeight="1" s="27">
      <c r="B14" s="4" t="inlineStr">
        <is>
          <t xml:space="preserve">      </t>
        </is>
      </c>
      <c r="C14" s="5" t="inlineStr">
        <is>
          <t>Celdas amarillas: usted escribe aquí.</t>
        </is>
      </c>
    </row>
    <row r="15" ht="15" customHeight="1" s="27">
      <c r="B15" s="6" t="inlineStr">
        <is>
          <t xml:space="preserve">      </t>
        </is>
      </c>
      <c r="C15" s="5" t="inlineStr">
        <is>
          <t>Celdas blancas con fórmula: no las toque.</t>
        </is>
      </c>
    </row>
    <row r="16" ht="15" customHeight="1" s="27">
      <c r="B16" s="7" t="inlineStr">
        <is>
          <t xml:space="preserve">      </t>
        </is>
      </c>
      <c r="C16" s="5" t="inlineStr">
        <is>
          <t>Celdas azul claro: resultados del tablero.</t>
        </is>
      </c>
    </row>
    <row r="18" ht="25.5" customHeight="1" s="27">
      <c r="B18" s="146" t="inlineStr">
        <is>
          <t>Esta plantilla es un prototipo básico. Si su negocio ya la superó, en la hoja «Servicios ADIMCLO» está el siguiente paso.</t>
        </is>
      </c>
    </row>
  </sheetData>
  <mergeCells count="4">
    <mergeCell ref="B18:C18"/>
    <mergeCell ref="A2:H2"/>
    <mergeCell ref="B4:C4"/>
    <mergeCell ref="A1:H1"/>
  </mergeCell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2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" sqref="A1"/>
    </sheetView>
  </sheetViews>
  <sheetFormatPr baseColWidth="10" defaultColWidth="8.6640625" defaultRowHeight="14.4"/>
  <cols>
    <col width="12" customWidth="1" style="27" min="1" max="1"/>
    <col width="26" customWidth="1" style="27" min="2" max="2"/>
    <col width="14" customWidth="1" style="27" min="3" max="3"/>
    <col width="8" customWidth="1" style="27" min="4" max="4"/>
    <col width="12" customWidth="1" style="27" min="5" max="5"/>
    <col width="14" customWidth="1" style="27" min="6" max="6"/>
    <col width="13" customWidth="1" style="27" min="7" max="7"/>
    <col width="12" customWidth="1" style="27" min="8" max="8"/>
    <col width="13" customWidth="1" style="27" min="9" max="9"/>
    <col width="12" customWidth="1" style="27" min="10" max="13"/>
    <col width="10" customWidth="1" style="27" min="14" max="14"/>
    <col width="15" customWidth="1" style="27" min="15" max="17"/>
    <col width="20" customWidth="1" style="27" min="18" max="18"/>
  </cols>
  <sheetData>
    <row r="1" ht="30" customHeight="1" s="27">
      <c r="A1" s="143" t="inlineStr">
        <is>
          <t>ADIMCLO  ·  Inventario por referencia, talla y color</t>
        </is>
      </c>
    </row>
    <row r="2" ht="18" customHeight="1" s="27">
      <c r="A2" s="144" t="inlineStr">
        <is>
          <t>Una fila por SKU (referencia + talla + color). Escriba solo en amarillo.</t>
        </is>
      </c>
    </row>
    <row r="4" ht="30" customHeight="1" s="27">
      <c r="A4" s="8" t="inlineStr">
        <is>
          <t>SKU</t>
        </is>
      </c>
      <c r="B4" s="8" t="inlineStr">
        <is>
          <t>Referencia</t>
        </is>
      </c>
      <c r="C4" s="8" t="inlineStr">
        <is>
          <t>Categoría</t>
        </is>
      </c>
      <c r="D4" s="8" t="inlineStr">
        <is>
          <t>Talla</t>
        </is>
      </c>
      <c r="E4" s="8" t="inlineStr">
        <is>
          <t>Color</t>
        </is>
      </c>
      <c r="F4" s="8" t="inlineStr">
        <is>
          <t>Temporada</t>
        </is>
      </c>
      <c r="G4" s="8" t="inlineStr">
        <is>
          <t>Fecha de ingreso</t>
        </is>
      </c>
      <c r="H4" s="8" t="inlineStr">
        <is>
          <t>Costo unitario</t>
        </is>
      </c>
      <c r="I4" s="8" t="inlineStr">
        <is>
          <t>Precio de lista</t>
        </is>
      </c>
      <c r="J4" s="8" t="inlineStr">
        <is>
          <t>Unidades ingresadas</t>
        </is>
      </c>
      <c r="K4" s="8" t="inlineStr">
        <is>
          <t>Unidades vendidas</t>
        </is>
      </c>
      <c r="L4" s="8" t="inlineStr">
        <is>
          <t>Unidades disponibles</t>
        </is>
      </c>
      <c r="M4" s="8" t="inlineStr">
        <is>
          <t>Días en inventario</t>
        </is>
      </c>
      <c r="N4" s="8" t="inlineStr">
        <is>
          <t>% vendido</t>
        </is>
      </c>
      <c r="O4" s="8" t="inlineStr">
        <is>
          <t>Capital inmovilizado</t>
        </is>
      </c>
      <c r="P4" s="8" t="inlineStr">
        <is>
          <t>Venta acumulada</t>
        </is>
      </c>
      <c r="Q4" s="8" t="inlineStr">
        <is>
          <t>Margen acumulado</t>
        </is>
      </c>
      <c r="R4" s="8" t="inlineStr">
        <is>
          <t>Estado de rotación</t>
        </is>
      </c>
    </row>
    <row r="5" ht="15" customHeight="1" s="27">
      <c r="A5" s="147" t="inlineStr">
        <is>
          <t>SKU-001</t>
        </is>
      </c>
      <c r="B5" s="147" t="inlineStr">
        <is>
          <t>Camiseta básica algodón</t>
        </is>
      </c>
      <c r="C5" s="147" t="inlineStr">
        <is>
          <t>Camisetas</t>
        </is>
      </c>
      <c r="D5" s="147" t="inlineStr">
        <is>
          <t>S</t>
        </is>
      </c>
      <c r="E5" s="147" t="inlineStr">
        <is>
          <t>Negro</t>
        </is>
      </c>
      <c r="F5" s="147" t="inlineStr">
        <is>
          <t>2026-1</t>
        </is>
      </c>
      <c r="G5" s="148" t="n">
        <v>46201</v>
      </c>
      <c r="H5" s="149" t="n">
        <v>18000</v>
      </c>
      <c r="I5" s="149" t="n">
        <v>45000</v>
      </c>
      <c r="J5" s="150" t="n">
        <v>36</v>
      </c>
      <c r="K5" s="13">
        <f>IF($A5="","",SUMIFS(Ventas!$E$5:$E$404,Ventas!$B$5:$B$404,$A5))</f>
        <v/>
      </c>
      <c r="L5" s="13">
        <f>IF($A5="","",$J5-$K5)</f>
        <v/>
      </c>
      <c r="M5" s="14">
        <f>IF($G5="","",TODAY()-$G5)</f>
        <v/>
      </c>
      <c r="N5" s="15">
        <f>IFERROR($K5/$J5,"")</f>
        <v/>
      </c>
      <c r="O5" s="16">
        <f>IF($A5="","",$L5*$H5)</f>
        <v/>
      </c>
      <c r="P5" s="16">
        <f>IF($A5="","",SUMIFS(Ventas!$I$5:$I$404,Ventas!$B$5:$B$404,$A5))</f>
        <v/>
      </c>
      <c r="Q5" s="16">
        <f>IF($A5="","",SUMIFS(Ventas!$K$5:$K$404,Ventas!$B$5:$B$404,$A5))</f>
        <v/>
      </c>
      <c r="R5" s="14">
        <f>IF($A5="","",IF($L5&lt;=0,"AGOTADO",IF(AND($M5&gt;90,$N5&lt;0.3),"INVENTARIO MUERTO",IF(AND($M5&gt;60,$N5&lt;0.5),"ROTACIÓN LENTA",IF($N5&gt;=0.7,"SANO","EN CURSO")))))</f>
        <v/>
      </c>
    </row>
    <row r="6" ht="15" customHeight="1" s="27">
      <c r="A6" s="147" t="inlineStr">
        <is>
          <t>SKU-002</t>
        </is>
      </c>
      <c r="B6" s="147" t="inlineStr">
        <is>
          <t>Camiseta básica algodón</t>
        </is>
      </c>
      <c r="C6" s="147" t="inlineStr">
        <is>
          <t>Camisetas</t>
        </is>
      </c>
      <c r="D6" s="147" t="inlineStr">
        <is>
          <t>S</t>
        </is>
      </c>
      <c r="E6" s="147" t="inlineStr">
        <is>
          <t>Blanco</t>
        </is>
      </c>
      <c r="F6" s="147" t="inlineStr">
        <is>
          <t>2026-1</t>
        </is>
      </c>
      <c r="G6" s="148" t="n">
        <v>46203</v>
      </c>
      <c r="H6" s="149" t="n">
        <v>18000</v>
      </c>
      <c r="I6" s="149" t="n">
        <v>45000</v>
      </c>
      <c r="J6" s="150" t="n">
        <v>36</v>
      </c>
      <c r="K6" s="13">
        <f>IF($A6="","",SUMIFS(Ventas!$E$5:$E$404,Ventas!$B$5:$B$404,$A6))</f>
        <v/>
      </c>
      <c r="L6" s="13">
        <f>IF($A6="","",$J6-$K6)</f>
        <v/>
      </c>
      <c r="M6" s="14">
        <f>IF($G6="","",TODAY()-$G6)</f>
        <v/>
      </c>
      <c r="N6" s="15">
        <f>IFERROR($K6/$J6,"")</f>
        <v/>
      </c>
      <c r="O6" s="16">
        <f>IF($A6="","",$L6*$H6)</f>
        <v/>
      </c>
      <c r="P6" s="16">
        <f>IF($A6="","",SUMIFS(Ventas!$I$5:$I$404,Ventas!$B$5:$B$404,$A6))</f>
        <v/>
      </c>
      <c r="Q6" s="16">
        <f>IF($A6="","",SUMIFS(Ventas!$K$5:$K$404,Ventas!$B$5:$B$404,$A6))</f>
        <v/>
      </c>
      <c r="R6" s="14">
        <f>IF($A6="","",IF($L6&lt;=0,"AGOTADO",IF(AND($M6&gt;90,$N6&lt;0.3),"INVENTARIO MUERTO",IF(AND($M6&gt;60,$N6&lt;0.5),"ROTACIÓN LENTA",IF($N6&gt;=0.7,"SANO","EN CURSO")))))</f>
        <v/>
      </c>
    </row>
    <row r="7" ht="15" customHeight="1" s="27">
      <c r="A7" s="147" t="inlineStr">
        <is>
          <t>SKU-003</t>
        </is>
      </c>
      <c r="B7" s="147" t="inlineStr">
        <is>
          <t>Camiseta básica algodón</t>
        </is>
      </c>
      <c r="C7" s="147" t="inlineStr">
        <is>
          <t>Camisetas</t>
        </is>
      </c>
      <c r="D7" s="147" t="inlineStr">
        <is>
          <t>M</t>
        </is>
      </c>
      <c r="E7" s="147" t="inlineStr">
        <is>
          <t>Negro</t>
        </is>
      </c>
      <c r="F7" s="147" t="inlineStr">
        <is>
          <t>2026-2</t>
        </is>
      </c>
      <c r="G7" s="148" t="n">
        <v>46207</v>
      </c>
      <c r="H7" s="149" t="n">
        <v>18000</v>
      </c>
      <c r="I7" s="149" t="n">
        <v>45000</v>
      </c>
      <c r="J7" s="150" t="n">
        <v>24</v>
      </c>
      <c r="K7" s="13">
        <f>IF($A7="","",SUMIFS(Ventas!$E$5:$E$404,Ventas!$B$5:$B$404,$A7))</f>
        <v/>
      </c>
      <c r="L7" s="13">
        <f>IF($A7="","",$J7-$K7)</f>
        <v/>
      </c>
      <c r="M7" s="14">
        <f>IF($G7="","",TODAY()-$G7)</f>
        <v/>
      </c>
      <c r="N7" s="15">
        <f>IFERROR($K7/$J7,"")</f>
        <v/>
      </c>
      <c r="O7" s="16">
        <f>IF($A7="","",$L7*$H7)</f>
        <v/>
      </c>
      <c r="P7" s="16">
        <f>IF($A7="","",SUMIFS(Ventas!$I$5:$I$404,Ventas!$B$5:$B$404,$A7))</f>
        <v/>
      </c>
      <c r="Q7" s="16">
        <f>IF($A7="","",SUMIFS(Ventas!$K$5:$K$404,Ventas!$B$5:$B$404,$A7))</f>
        <v/>
      </c>
      <c r="R7" s="14">
        <f>IF($A7="","",IF($L7&lt;=0,"AGOTADO",IF(AND($M7&gt;90,$N7&lt;0.3),"INVENTARIO MUERTO",IF(AND($M7&gt;60,$N7&lt;0.5),"ROTACIÓN LENTA",IF($N7&gt;=0.7,"SANO","EN CURSO")))))</f>
        <v/>
      </c>
    </row>
    <row r="8" ht="15" customHeight="1" s="27">
      <c r="A8" s="147" t="inlineStr">
        <is>
          <t>SKU-004</t>
        </is>
      </c>
      <c r="B8" s="147" t="inlineStr">
        <is>
          <t>Camiseta básica algodón</t>
        </is>
      </c>
      <c r="C8" s="147" t="inlineStr">
        <is>
          <t>Camisetas</t>
        </is>
      </c>
      <c r="D8" s="147" t="inlineStr">
        <is>
          <t>M</t>
        </is>
      </c>
      <c r="E8" s="147" t="inlineStr">
        <is>
          <t>Blanco</t>
        </is>
      </c>
      <c r="F8" s="147" t="inlineStr">
        <is>
          <t>2026-2</t>
        </is>
      </c>
      <c r="G8" s="148" t="n">
        <v>46206</v>
      </c>
      <c r="H8" s="149" t="n">
        <v>18000</v>
      </c>
      <c r="I8" s="149" t="n">
        <v>45000</v>
      </c>
      <c r="J8" s="150" t="n">
        <v>18</v>
      </c>
      <c r="K8" s="13">
        <f>IF($A8="","",SUMIFS(Ventas!$E$5:$E$404,Ventas!$B$5:$B$404,$A8))</f>
        <v/>
      </c>
      <c r="L8" s="13">
        <f>IF($A8="","",$J8-$K8)</f>
        <v/>
      </c>
      <c r="M8" s="14">
        <f>IF($G8="","",TODAY()-$G8)</f>
        <v/>
      </c>
      <c r="N8" s="15">
        <f>IFERROR($K8/$J8,"")</f>
        <v/>
      </c>
      <c r="O8" s="16">
        <f>IF($A8="","",$L8*$H8)</f>
        <v/>
      </c>
      <c r="P8" s="16">
        <f>IF($A8="","",SUMIFS(Ventas!$I$5:$I$404,Ventas!$B$5:$B$404,$A8))</f>
        <v/>
      </c>
      <c r="Q8" s="16">
        <f>IF($A8="","",SUMIFS(Ventas!$K$5:$K$404,Ventas!$B$5:$B$404,$A8))</f>
        <v/>
      </c>
      <c r="R8" s="14">
        <f>IF($A8="","",IF($L8&lt;=0,"AGOTADO",IF(AND($M8&gt;90,$N8&lt;0.3),"INVENTARIO MUERTO",IF(AND($M8&gt;60,$N8&lt;0.5),"ROTACIÓN LENTA",IF($N8&gt;=0.7,"SANO","EN CURSO")))))</f>
        <v/>
      </c>
    </row>
    <row r="9" ht="15" customHeight="1" s="27">
      <c r="A9" s="147" t="inlineStr">
        <is>
          <t>SKU-005</t>
        </is>
      </c>
      <c r="B9" s="147" t="inlineStr">
        <is>
          <t>Camiseta básica algodón</t>
        </is>
      </c>
      <c r="C9" s="147" t="inlineStr">
        <is>
          <t>Camisetas</t>
        </is>
      </c>
      <c r="D9" s="147" t="inlineStr">
        <is>
          <t>L</t>
        </is>
      </c>
      <c r="E9" s="147" t="inlineStr">
        <is>
          <t>Negro</t>
        </is>
      </c>
      <c r="F9" s="147" t="inlineStr">
        <is>
          <t>2026-2</t>
        </is>
      </c>
      <c r="G9" s="148" t="n">
        <v>46212</v>
      </c>
      <c r="H9" s="149" t="n">
        <v>18000</v>
      </c>
      <c r="I9" s="149" t="n">
        <v>45000</v>
      </c>
      <c r="J9" s="150" t="n">
        <v>18</v>
      </c>
      <c r="K9" s="13">
        <f>IF($A9="","",SUMIFS(Ventas!$E$5:$E$404,Ventas!$B$5:$B$404,$A9))</f>
        <v/>
      </c>
      <c r="L9" s="13">
        <f>IF($A9="","",$J9-$K9)</f>
        <v/>
      </c>
      <c r="M9" s="14">
        <f>IF($G9="","",TODAY()-$G9)</f>
        <v/>
      </c>
      <c r="N9" s="15">
        <f>IFERROR($K9/$J9,"")</f>
        <v/>
      </c>
      <c r="O9" s="16">
        <f>IF($A9="","",$L9*$H9)</f>
        <v/>
      </c>
      <c r="P9" s="16">
        <f>IF($A9="","",SUMIFS(Ventas!$I$5:$I$404,Ventas!$B$5:$B$404,$A9))</f>
        <v/>
      </c>
      <c r="Q9" s="16">
        <f>IF($A9="","",SUMIFS(Ventas!$K$5:$K$404,Ventas!$B$5:$B$404,$A9))</f>
        <v/>
      </c>
      <c r="R9" s="14">
        <f>IF($A9="","",IF($L9&lt;=0,"AGOTADO",IF(AND($M9&gt;90,$N9&lt;0.3),"INVENTARIO MUERTO",IF(AND($M9&gt;60,$N9&lt;0.5),"ROTACIÓN LENTA",IF($N9&gt;=0.7,"SANO","EN CURSO")))))</f>
        <v/>
      </c>
    </row>
    <row r="10" ht="15" customHeight="1" s="27">
      <c r="A10" s="147" t="inlineStr">
        <is>
          <t>SKU-006</t>
        </is>
      </c>
      <c r="B10" s="147" t="inlineStr">
        <is>
          <t>Camiseta básica algodón</t>
        </is>
      </c>
      <c r="C10" s="147" t="inlineStr">
        <is>
          <t>Camisetas</t>
        </is>
      </c>
      <c r="D10" s="147" t="inlineStr">
        <is>
          <t>L</t>
        </is>
      </c>
      <c r="E10" s="147" t="inlineStr">
        <is>
          <t>Blanco</t>
        </is>
      </c>
      <c r="F10" s="147" t="inlineStr">
        <is>
          <t>2026-2</t>
        </is>
      </c>
      <c r="G10" s="148" t="n">
        <v>46210</v>
      </c>
      <c r="H10" s="149" t="n">
        <v>18000</v>
      </c>
      <c r="I10" s="149" t="n">
        <v>45000</v>
      </c>
      <c r="J10" s="150" t="n">
        <v>30</v>
      </c>
      <c r="K10" s="13">
        <f>IF($A10="","",SUMIFS(Ventas!$E$5:$E$404,Ventas!$B$5:$B$404,$A10))</f>
        <v/>
      </c>
      <c r="L10" s="13">
        <f>IF($A10="","",$J10-$K10)</f>
        <v/>
      </c>
      <c r="M10" s="14">
        <f>IF($G10="","",TODAY()-$G10)</f>
        <v/>
      </c>
      <c r="N10" s="15">
        <f>IFERROR($K10/$J10,"")</f>
        <v/>
      </c>
      <c r="O10" s="16">
        <f>IF($A10="","",$L10*$H10)</f>
        <v/>
      </c>
      <c r="P10" s="16">
        <f>IF($A10="","",SUMIFS(Ventas!$I$5:$I$404,Ventas!$B$5:$B$404,$A10))</f>
        <v/>
      </c>
      <c r="Q10" s="16">
        <f>IF($A10="","",SUMIFS(Ventas!$K$5:$K$404,Ventas!$B$5:$B$404,$A10))</f>
        <v/>
      </c>
      <c r="R10" s="14">
        <f>IF($A10="","",IF($L10&lt;=0,"AGOTADO",IF(AND($M10&gt;90,$N10&lt;0.3),"INVENTARIO MUERTO",IF(AND($M10&gt;60,$N10&lt;0.5),"ROTACIÓN LENTA",IF($N10&gt;=0.7,"SANO","EN CURSO")))))</f>
        <v/>
      </c>
    </row>
    <row r="11" ht="15" customHeight="1" s="27">
      <c r="A11" s="147" t="inlineStr">
        <is>
          <t>SKU-007</t>
        </is>
      </c>
      <c r="B11" s="147" t="inlineStr">
        <is>
          <t>Camiseta básica algodón</t>
        </is>
      </c>
      <c r="C11" s="147" t="inlineStr">
        <is>
          <t>Camisetas</t>
        </is>
      </c>
      <c r="D11" s="147" t="inlineStr">
        <is>
          <t>XL</t>
        </is>
      </c>
      <c r="E11" s="147" t="inlineStr">
        <is>
          <t>Negro</t>
        </is>
      </c>
      <c r="F11" s="147" t="inlineStr">
        <is>
          <t>2026-1</t>
        </is>
      </c>
      <c r="G11" s="148" t="n">
        <v>46203</v>
      </c>
      <c r="H11" s="149" t="n">
        <v>18000</v>
      </c>
      <c r="I11" s="149" t="n">
        <v>45000</v>
      </c>
      <c r="J11" s="150" t="n">
        <v>20</v>
      </c>
      <c r="K11" s="13">
        <f>IF($A11="","",SUMIFS(Ventas!$E$5:$E$404,Ventas!$B$5:$B$404,$A11))</f>
        <v/>
      </c>
      <c r="L11" s="13">
        <f>IF($A11="","",$J11-$K11)</f>
        <v/>
      </c>
      <c r="M11" s="14">
        <f>IF($G11="","",TODAY()-$G11)</f>
        <v/>
      </c>
      <c r="N11" s="15">
        <f>IFERROR($K11/$J11,"")</f>
        <v/>
      </c>
      <c r="O11" s="16">
        <f>IF($A11="","",$L11*$H11)</f>
        <v/>
      </c>
      <c r="P11" s="16">
        <f>IF($A11="","",SUMIFS(Ventas!$I$5:$I$404,Ventas!$B$5:$B$404,$A11))</f>
        <v/>
      </c>
      <c r="Q11" s="16">
        <f>IF($A11="","",SUMIFS(Ventas!$K$5:$K$404,Ventas!$B$5:$B$404,$A11))</f>
        <v/>
      </c>
      <c r="R11" s="14">
        <f>IF($A11="","",IF($L11&lt;=0,"AGOTADO",IF(AND($M11&gt;90,$N11&lt;0.3),"INVENTARIO MUERTO",IF(AND($M11&gt;60,$N11&lt;0.5),"ROTACIÓN LENTA",IF($N11&gt;=0.7,"SANO","EN CURSO")))))</f>
        <v/>
      </c>
    </row>
    <row r="12" ht="15" customHeight="1" s="27">
      <c r="A12" s="147" t="inlineStr">
        <is>
          <t>SKU-008</t>
        </is>
      </c>
      <c r="B12" s="147" t="inlineStr">
        <is>
          <t>Camiseta básica algodón</t>
        </is>
      </c>
      <c r="C12" s="147" t="inlineStr">
        <is>
          <t>Camisetas</t>
        </is>
      </c>
      <c r="D12" s="147" t="inlineStr">
        <is>
          <t>XL</t>
        </is>
      </c>
      <c r="E12" s="147" t="inlineStr">
        <is>
          <t>Blanco</t>
        </is>
      </c>
      <c r="F12" s="147" t="inlineStr">
        <is>
          <t>2026-2</t>
        </is>
      </c>
      <c r="G12" s="148" t="n">
        <v>46210</v>
      </c>
      <c r="H12" s="149" t="n">
        <v>18000</v>
      </c>
      <c r="I12" s="149" t="n">
        <v>45000</v>
      </c>
      <c r="J12" s="150" t="n">
        <v>18</v>
      </c>
      <c r="K12" s="13">
        <f>IF($A12="","",SUMIFS(Ventas!$E$5:$E$404,Ventas!$B$5:$B$404,$A12))</f>
        <v/>
      </c>
      <c r="L12" s="13">
        <f>IF($A12="","",$J12-$K12)</f>
        <v/>
      </c>
      <c r="M12" s="14">
        <f>IF($G12="","",TODAY()-$G12)</f>
        <v/>
      </c>
      <c r="N12" s="15">
        <f>IFERROR($K12/$J12,"")</f>
        <v/>
      </c>
      <c r="O12" s="16">
        <f>IF($A12="","",$L12*$H12)</f>
        <v/>
      </c>
      <c r="P12" s="16">
        <f>IF($A12="","",SUMIFS(Ventas!$I$5:$I$404,Ventas!$B$5:$B$404,$A12))</f>
        <v/>
      </c>
      <c r="Q12" s="16">
        <f>IF($A12="","",SUMIFS(Ventas!$K$5:$K$404,Ventas!$B$5:$B$404,$A12))</f>
        <v/>
      </c>
      <c r="R12" s="14">
        <f>IF($A12="","",IF($L12&lt;=0,"AGOTADO",IF(AND($M12&gt;90,$N12&lt;0.3),"INVENTARIO MUERTO",IF(AND($M12&gt;60,$N12&lt;0.5),"ROTACIÓN LENTA",IF($N12&gt;=0.7,"SANO","EN CURSO")))))</f>
        <v/>
      </c>
    </row>
    <row r="13" ht="15" customHeight="1" s="27">
      <c r="A13" s="147" t="inlineStr">
        <is>
          <t>SKU-009</t>
        </is>
      </c>
      <c r="B13" s="147" t="inlineStr">
        <is>
          <t>Camiseta estampada</t>
        </is>
      </c>
      <c r="C13" s="147" t="inlineStr">
        <is>
          <t>Camisetas</t>
        </is>
      </c>
      <c r="D13" s="147" t="inlineStr">
        <is>
          <t>S</t>
        </is>
      </c>
      <c r="E13" s="147" t="inlineStr">
        <is>
          <t>Verde</t>
        </is>
      </c>
      <c r="F13" s="147" t="inlineStr">
        <is>
          <t>2026-1</t>
        </is>
      </c>
      <c r="G13" s="148" t="n">
        <v>46184</v>
      </c>
      <c r="H13" s="149" t="n">
        <v>21000</v>
      </c>
      <c r="I13" s="149" t="n">
        <v>52000</v>
      </c>
      <c r="J13" s="150" t="n">
        <v>24</v>
      </c>
      <c r="K13" s="13">
        <f>IF($A13="","",SUMIFS(Ventas!$E$5:$E$404,Ventas!$B$5:$B$404,$A13))</f>
        <v/>
      </c>
      <c r="L13" s="13">
        <f>IF($A13="","",$J13-$K13)</f>
        <v/>
      </c>
      <c r="M13" s="14">
        <f>IF($G13="","",TODAY()-$G13)</f>
        <v/>
      </c>
      <c r="N13" s="15">
        <f>IFERROR($K13/$J13,"")</f>
        <v/>
      </c>
      <c r="O13" s="16">
        <f>IF($A13="","",$L13*$H13)</f>
        <v/>
      </c>
      <c r="P13" s="16">
        <f>IF($A13="","",SUMIFS(Ventas!$I$5:$I$404,Ventas!$B$5:$B$404,$A13))</f>
        <v/>
      </c>
      <c r="Q13" s="16">
        <f>IF($A13="","",SUMIFS(Ventas!$K$5:$K$404,Ventas!$B$5:$B$404,$A13))</f>
        <v/>
      </c>
      <c r="R13" s="14">
        <f>IF($A13="","",IF($L13&lt;=0,"AGOTADO",IF(AND($M13&gt;90,$N13&lt;0.3),"INVENTARIO MUERTO",IF(AND($M13&gt;60,$N13&lt;0.5),"ROTACIÓN LENTA",IF($N13&gt;=0.7,"SANO","EN CURSO")))))</f>
        <v/>
      </c>
    </row>
    <row r="14" ht="15" customHeight="1" s="27">
      <c r="A14" s="147" t="inlineStr">
        <is>
          <t>SKU-010</t>
        </is>
      </c>
      <c r="B14" s="147" t="inlineStr">
        <is>
          <t>Camiseta estampada</t>
        </is>
      </c>
      <c r="C14" s="147" t="inlineStr">
        <is>
          <t>Camisetas</t>
        </is>
      </c>
      <c r="D14" s="147" t="inlineStr">
        <is>
          <t>S</t>
        </is>
      </c>
      <c r="E14" s="147" t="inlineStr">
        <is>
          <t>Negro</t>
        </is>
      </c>
      <c r="F14" s="147" t="inlineStr">
        <is>
          <t>2026-1</t>
        </is>
      </c>
      <c r="G14" s="148" t="n">
        <v>46199</v>
      </c>
      <c r="H14" s="149" t="n">
        <v>21000</v>
      </c>
      <c r="I14" s="149" t="n">
        <v>52000</v>
      </c>
      <c r="J14" s="150" t="n">
        <v>36</v>
      </c>
      <c r="K14" s="13">
        <f>IF($A14="","",SUMIFS(Ventas!$E$5:$E$404,Ventas!$B$5:$B$404,$A14))</f>
        <v/>
      </c>
      <c r="L14" s="13">
        <f>IF($A14="","",$J14-$K14)</f>
        <v/>
      </c>
      <c r="M14" s="14">
        <f>IF($G14="","",TODAY()-$G14)</f>
        <v/>
      </c>
      <c r="N14" s="15">
        <f>IFERROR($K14/$J14,"")</f>
        <v/>
      </c>
      <c r="O14" s="16">
        <f>IF($A14="","",$L14*$H14)</f>
        <v/>
      </c>
      <c r="P14" s="16">
        <f>IF($A14="","",SUMIFS(Ventas!$I$5:$I$404,Ventas!$B$5:$B$404,$A14))</f>
        <v/>
      </c>
      <c r="Q14" s="16">
        <f>IF($A14="","",SUMIFS(Ventas!$K$5:$K$404,Ventas!$B$5:$B$404,$A14))</f>
        <v/>
      </c>
      <c r="R14" s="14">
        <f>IF($A14="","",IF($L14&lt;=0,"AGOTADO",IF(AND($M14&gt;90,$N14&lt;0.3),"INVENTARIO MUERTO",IF(AND($M14&gt;60,$N14&lt;0.5),"ROTACIÓN LENTA",IF($N14&gt;=0.7,"SANO","EN CURSO")))))</f>
        <v/>
      </c>
    </row>
    <row r="15" ht="15" customHeight="1" s="27">
      <c r="A15" s="147" t="inlineStr">
        <is>
          <t>SKU-011</t>
        </is>
      </c>
      <c r="B15" s="147" t="inlineStr">
        <is>
          <t>Camiseta estampada</t>
        </is>
      </c>
      <c r="C15" s="147" t="inlineStr">
        <is>
          <t>Camisetas</t>
        </is>
      </c>
      <c r="D15" s="147" t="inlineStr">
        <is>
          <t>M</t>
        </is>
      </c>
      <c r="E15" s="147" t="inlineStr">
        <is>
          <t>Verde</t>
        </is>
      </c>
      <c r="F15" s="147" t="inlineStr">
        <is>
          <t>2026-1</t>
        </is>
      </c>
      <c r="G15" s="148" t="n">
        <v>46190</v>
      </c>
      <c r="H15" s="149" t="n">
        <v>21000</v>
      </c>
      <c r="I15" s="149" t="n">
        <v>52000</v>
      </c>
      <c r="J15" s="150" t="n">
        <v>20</v>
      </c>
      <c r="K15" s="13">
        <f>IF($A15="","",SUMIFS(Ventas!$E$5:$E$404,Ventas!$B$5:$B$404,$A15))</f>
        <v/>
      </c>
      <c r="L15" s="13">
        <f>IF($A15="","",$J15-$K15)</f>
        <v/>
      </c>
      <c r="M15" s="14">
        <f>IF($G15="","",TODAY()-$G15)</f>
        <v/>
      </c>
      <c r="N15" s="15">
        <f>IFERROR($K15/$J15,"")</f>
        <v/>
      </c>
      <c r="O15" s="16">
        <f>IF($A15="","",$L15*$H15)</f>
        <v/>
      </c>
      <c r="P15" s="16">
        <f>IF($A15="","",SUMIFS(Ventas!$I$5:$I$404,Ventas!$B$5:$B$404,$A15))</f>
        <v/>
      </c>
      <c r="Q15" s="16">
        <f>IF($A15="","",SUMIFS(Ventas!$K$5:$K$404,Ventas!$B$5:$B$404,$A15))</f>
        <v/>
      </c>
      <c r="R15" s="14">
        <f>IF($A15="","",IF($L15&lt;=0,"AGOTADO",IF(AND($M15&gt;90,$N15&lt;0.3),"INVENTARIO MUERTO",IF(AND($M15&gt;60,$N15&lt;0.5),"ROTACIÓN LENTA",IF($N15&gt;=0.7,"SANO","EN CURSO")))))</f>
        <v/>
      </c>
    </row>
    <row r="16" ht="15" customHeight="1" s="27">
      <c r="A16" s="147" t="inlineStr">
        <is>
          <t>SKU-012</t>
        </is>
      </c>
      <c r="B16" s="147" t="inlineStr">
        <is>
          <t>Camiseta estampada</t>
        </is>
      </c>
      <c r="C16" s="147" t="inlineStr">
        <is>
          <t>Camisetas</t>
        </is>
      </c>
      <c r="D16" s="147" t="inlineStr">
        <is>
          <t>M</t>
        </is>
      </c>
      <c r="E16" s="147" t="inlineStr">
        <is>
          <t>Negro</t>
        </is>
      </c>
      <c r="F16" s="147" t="inlineStr">
        <is>
          <t>2026-1</t>
        </is>
      </c>
      <c r="G16" s="148" t="n">
        <v>46190</v>
      </c>
      <c r="H16" s="149" t="n">
        <v>21000</v>
      </c>
      <c r="I16" s="149" t="n">
        <v>52000</v>
      </c>
      <c r="J16" s="150" t="n">
        <v>30</v>
      </c>
      <c r="K16" s="13">
        <f>IF($A16="","",SUMIFS(Ventas!$E$5:$E$404,Ventas!$B$5:$B$404,$A16))</f>
        <v/>
      </c>
      <c r="L16" s="13">
        <f>IF($A16="","",$J16-$K16)</f>
        <v/>
      </c>
      <c r="M16" s="14">
        <f>IF($G16="","",TODAY()-$G16)</f>
        <v/>
      </c>
      <c r="N16" s="15">
        <f>IFERROR($K16/$J16,"")</f>
        <v/>
      </c>
      <c r="O16" s="16">
        <f>IF($A16="","",$L16*$H16)</f>
        <v/>
      </c>
      <c r="P16" s="16">
        <f>IF($A16="","",SUMIFS(Ventas!$I$5:$I$404,Ventas!$B$5:$B$404,$A16))</f>
        <v/>
      </c>
      <c r="Q16" s="16">
        <f>IF($A16="","",SUMIFS(Ventas!$K$5:$K$404,Ventas!$B$5:$B$404,$A16))</f>
        <v/>
      </c>
      <c r="R16" s="14">
        <f>IF($A16="","",IF($L16&lt;=0,"AGOTADO",IF(AND($M16&gt;90,$N16&lt;0.3),"INVENTARIO MUERTO",IF(AND($M16&gt;60,$N16&lt;0.5),"ROTACIÓN LENTA",IF($N16&gt;=0.7,"SANO","EN CURSO")))))</f>
        <v/>
      </c>
    </row>
    <row r="17" ht="15" customHeight="1" s="27">
      <c r="A17" s="147" t="inlineStr">
        <is>
          <t>SKU-013</t>
        </is>
      </c>
      <c r="B17" s="147" t="inlineStr">
        <is>
          <t>Camiseta estampada</t>
        </is>
      </c>
      <c r="C17" s="147" t="inlineStr">
        <is>
          <t>Camisetas</t>
        </is>
      </c>
      <c r="D17" s="147" t="inlineStr">
        <is>
          <t>L</t>
        </is>
      </c>
      <c r="E17" s="147" t="inlineStr">
        <is>
          <t>Verde</t>
        </is>
      </c>
      <c r="F17" s="147" t="inlineStr">
        <is>
          <t>2026-1</t>
        </is>
      </c>
      <c r="G17" s="148" t="n">
        <v>46195</v>
      </c>
      <c r="H17" s="149" t="n">
        <v>21000</v>
      </c>
      <c r="I17" s="149" t="n">
        <v>52000</v>
      </c>
      <c r="J17" s="150" t="n">
        <v>40</v>
      </c>
      <c r="K17" s="13">
        <f>IF($A17="","",SUMIFS(Ventas!$E$5:$E$404,Ventas!$B$5:$B$404,$A17))</f>
        <v/>
      </c>
      <c r="L17" s="13">
        <f>IF($A17="","",$J17-$K17)</f>
        <v/>
      </c>
      <c r="M17" s="14">
        <f>IF($G17="","",TODAY()-$G17)</f>
        <v/>
      </c>
      <c r="N17" s="15">
        <f>IFERROR($K17/$J17,"")</f>
        <v/>
      </c>
      <c r="O17" s="16">
        <f>IF($A17="","",$L17*$H17)</f>
        <v/>
      </c>
      <c r="P17" s="16">
        <f>IF($A17="","",SUMIFS(Ventas!$I$5:$I$404,Ventas!$B$5:$B$404,$A17))</f>
        <v/>
      </c>
      <c r="Q17" s="16">
        <f>IF($A17="","",SUMIFS(Ventas!$K$5:$K$404,Ventas!$B$5:$B$404,$A17))</f>
        <v/>
      </c>
      <c r="R17" s="14">
        <f>IF($A17="","",IF($L17&lt;=0,"AGOTADO",IF(AND($M17&gt;90,$N17&lt;0.3),"INVENTARIO MUERTO",IF(AND($M17&gt;60,$N17&lt;0.5),"ROTACIÓN LENTA",IF($N17&gt;=0.7,"SANO","EN CURSO")))))</f>
        <v/>
      </c>
    </row>
    <row r="18" ht="15" customHeight="1" s="27">
      <c r="A18" s="147" t="inlineStr">
        <is>
          <t>SKU-014</t>
        </is>
      </c>
      <c r="B18" s="147" t="inlineStr">
        <is>
          <t>Camiseta estampada</t>
        </is>
      </c>
      <c r="C18" s="147" t="inlineStr">
        <is>
          <t>Camisetas</t>
        </is>
      </c>
      <c r="D18" s="147" t="inlineStr">
        <is>
          <t>L</t>
        </is>
      </c>
      <c r="E18" s="147" t="inlineStr">
        <is>
          <t>Negro</t>
        </is>
      </c>
      <c r="F18" s="147" t="inlineStr">
        <is>
          <t>2026-1</t>
        </is>
      </c>
      <c r="G18" s="148" t="n">
        <v>46199</v>
      </c>
      <c r="H18" s="149" t="n">
        <v>21000</v>
      </c>
      <c r="I18" s="149" t="n">
        <v>52000</v>
      </c>
      <c r="J18" s="150" t="n">
        <v>40</v>
      </c>
      <c r="K18" s="13">
        <f>IF($A18="","",SUMIFS(Ventas!$E$5:$E$404,Ventas!$B$5:$B$404,$A18))</f>
        <v/>
      </c>
      <c r="L18" s="13">
        <f>IF($A18="","",$J18-$K18)</f>
        <v/>
      </c>
      <c r="M18" s="14">
        <f>IF($G18="","",TODAY()-$G18)</f>
        <v/>
      </c>
      <c r="N18" s="15">
        <f>IFERROR($K18/$J18,"")</f>
        <v/>
      </c>
      <c r="O18" s="16">
        <f>IF($A18="","",$L18*$H18)</f>
        <v/>
      </c>
      <c r="P18" s="16">
        <f>IF($A18="","",SUMIFS(Ventas!$I$5:$I$404,Ventas!$B$5:$B$404,$A18))</f>
        <v/>
      </c>
      <c r="Q18" s="16">
        <f>IF($A18="","",SUMIFS(Ventas!$K$5:$K$404,Ventas!$B$5:$B$404,$A18))</f>
        <v/>
      </c>
      <c r="R18" s="14">
        <f>IF($A18="","",IF($L18&lt;=0,"AGOTADO",IF(AND($M18&gt;90,$N18&lt;0.3),"INVENTARIO MUERTO",IF(AND($M18&gt;60,$N18&lt;0.5),"ROTACIÓN LENTA",IF($N18&gt;=0.7,"SANO","EN CURSO")))))</f>
        <v/>
      </c>
    </row>
    <row r="19" ht="15" customHeight="1" s="27">
      <c r="A19" s="147" t="inlineStr">
        <is>
          <t>SKU-015</t>
        </is>
      </c>
      <c r="B19" s="147" t="inlineStr">
        <is>
          <t>Jean slim tiro medio</t>
        </is>
      </c>
      <c r="C19" s="147" t="inlineStr">
        <is>
          <t>Jeans</t>
        </is>
      </c>
      <c r="D19" s="147" t="inlineStr">
        <is>
          <t>28</t>
        </is>
      </c>
      <c r="E19" s="147" t="inlineStr">
        <is>
          <t>Índigo</t>
        </is>
      </c>
      <c r="F19" s="147" t="inlineStr">
        <is>
          <t>2026-1</t>
        </is>
      </c>
      <c r="G19" s="148" t="n">
        <v>46176</v>
      </c>
      <c r="H19" s="149" t="n">
        <v>52000</v>
      </c>
      <c r="I19" s="149" t="n">
        <v>139000</v>
      </c>
      <c r="J19" s="150" t="n">
        <v>16</v>
      </c>
      <c r="K19" s="13">
        <f>IF($A19="","",SUMIFS(Ventas!$E$5:$E$404,Ventas!$B$5:$B$404,$A19))</f>
        <v/>
      </c>
      <c r="L19" s="13">
        <f>IF($A19="","",$J19-$K19)</f>
        <v/>
      </c>
      <c r="M19" s="14">
        <f>IF($G19="","",TODAY()-$G19)</f>
        <v/>
      </c>
      <c r="N19" s="15">
        <f>IFERROR($K19/$J19,"")</f>
        <v/>
      </c>
      <c r="O19" s="16">
        <f>IF($A19="","",$L19*$H19)</f>
        <v/>
      </c>
      <c r="P19" s="16">
        <f>IF($A19="","",SUMIFS(Ventas!$I$5:$I$404,Ventas!$B$5:$B$404,$A19))</f>
        <v/>
      </c>
      <c r="Q19" s="16">
        <f>IF($A19="","",SUMIFS(Ventas!$K$5:$K$404,Ventas!$B$5:$B$404,$A19))</f>
        <v/>
      </c>
      <c r="R19" s="14">
        <f>IF($A19="","",IF($L19&lt;=0,"AGOTADO",IF(AND($M19&gt;90,$N19&lt;0.3),"INVENTARIO MUERTO",IF(AND($M19&gt;60,$N19&lt;0.5),"ROTACIÓN LENTA",IF($N19&gt;=0.7,"SANO","EN CURSO")))))</f>
        <v/>
      </c>
    </row>
    <row r="20" ht="15" customHeight="1" s="27">
      <c r="A20" s="147" t="inlineStr">
        <is>
          <t>SKU-016</t>
        </is>
      </c>
      <c r="B20" s="147" t="inlineStr">
        <is>
          <t>Jean slim tiro medio</t>
        </is>
      </c>
      <c r="C20" s="147" t="inlineStr">
        <is>
          <t>Jeans</t>
        </is>
      </c>
      <c r="D20" s="147" t="inlineStr">
        <is>
          <t>30</t>
        </is>
      </c>
      <c r="E20" s="147" t="inlineStr">
        <is>
          <t>Índigo</t>
        </is>
      </c>
      <c r="F20" s="147" t="inlineStr">
        <is>
          <t>2026-1</t>
        </is>
      </c>
      <c r="G20" s="148" t="n">
        <v>46179</v>
      </c>
      <c r="H20" s="149" t="n">
        <v>52000</v>
      </c>
      <c r="I20" s="149" t="n">
        <v>139000</v>
      </c>
      <c r="J20" s="150" t="n">
        <v>20</v>
      </c>
      <c r="K20" s="13">
        <f>IF($A20="","",SUMIFS(Ventas!$E$5:$E$404,Ventas!$B$5:$B$404,$A20))</f>
        <v/>
      </c>
      <c r="L20" s="13">
        <f>IF($A20="","",$J20-$K20)</f>
        <v/>
      </c>
      <c r="M20" s="14">
        <f>IF($G20="","",TODAY()-$G20)</f>
        <v/>
      </c>
      <c r="N20" s="15">
        <f>IFERROR($K20/$J20,"")</f>
        <v/>
      </c>
      <c r="O20" s="16">
        <f>IF($A20="","",$L20*$H20)</f>
        <v/>
      </c>
      <c r="P20" s="16">
        <f>IF($A20="","",SUMIFS(Ventas!$I$5:$I$404,Ventas!$B$5:$B$404,$A20))</f>
        <v/>
      </c>
      <c r="Q20" s="16">
        <f>IF($A20="","",SUMIFS(Ventas!$K$5:$K$404,Ventas!$B$5:$B$404,$A20))</f>
        <v/>
      </c>
      <c r="R20" s="14">
        <f>IF($A20="","",IF($L20&lt;=0,"AGOTADO",IF(AND($M20&gt;90,$N20&lt;0.3),"INVENTARIO MUERTO",IF(AND($M20&gt;60,$N20&lt;0.5),"ROTACIÓN LENTA",IF($N20&gt;=0.7,"SANO","EN CURSO")))))</f>
        <v/>
      </c>
    </row>
    <row r="21" ht="15" customHeight="1" s="27">
      <c r="A21" s="147" t="inlineStr">
        <is>
          <t>SKU-017</t>
        </is>
      </c>
      <c r="B21" s="147" t="inlineStr">
        <is>
          <t>Jean slim tiro medio</t>
        </is>
      </c>
      <c r="C21" s="147" t="inlineStr">
        <is>
          <t>Jeans</t>
        </is>
      </c>
      <c r="D21" s="147" t="inlineStr">
        <is>
          <t>32</t>
        </is>
      </c>
      <c r="E21" s="147" t="inlineStr">
        <is>
          <t>Índigo</t>
        </is>
      </c>
      <c r="F21" s="147" t="inlineStr">
        <is>
          <t>2026-1</t>
        </is>
      </c>
      <c r="G21" s="148" t="n">
        <v>46172</v>
      </c>
      <c r="H21" s="149" t="n">
        <v>52000</v>
      </c>
      <c r="I21" s="149" t="n">
        <v>139000</v>
      </c>
      <c r="J21" s="150" t="n">
        <v>20</v>
      </c>
      <c r="K21" s="13">
        <f>IF($A21="","",SUMIFS(Ventas!$E$5:$E$404,Ventas!$B$5:$B$404,$A21))</f>
        <v/>
      </c>
      <c r="L21" s="13">
        <f>IF($A21="","",$J21-$K21)</f>
        <v/>
      </c>
      <c r="M21" s="14">
        <f>IF($G21="","",TODAY()-$G21)</f>
        <v/>
      </c>
      <c r="N21" s="15">
        <f>IFERROR($K21/$J21,"")</f>
        <v/>
      </c>
      <c r="O21" s="16">
        <f>IF($A21="","",$L21*$H21)</f>
        <v/>
      </c>
      <c r="P21" s="16">
        <f>IF($A21="","",SUMIFS(Ventas!$I$5:$I$404,Ventas!$B$5:$B$404,$A21))</f>
        <v/>
      </c>
      <c r="Q21" s="16">
        <f>IF($A21="","",SUMIFS(Ventas!$K$5:$K$404,Ventas!$B$5:$B$404,$A21))</f>
        <v/>
      </c>
      <c r="R21" s="14">
        <f>IF($A21="","",IF($L21&lt;=0,"AGOTADO",IF(AND($M21&gt;90,$N21&lt;0.3),"INVENTARIO MUERTO",IF(AND($M21&gt;60,$N21&lt;0.5),"ROTACIÓN LENTA",IF($N21&gt;=0.7,"SANO","EN CURSO")))))</f>
        <v/>
      </c>
    </row>
    <row r="22" ht="15" customHeight="1" s="27">
      <c r="A22" s="147" t="inlineStr">
        <is>
          <t>SKU-018</t>
        </is>
      </c>
      <c r="B22" s="147" t="inlineStr">
        <is>
          <t>Jean slim tiro medio</t>
        </is>
      </c>
      <c r="C22" s="147" t="inlineStr">
        <is>
          <t>Jeans</t>
        </is>
      </c>
      <c r="D22" s="147" t="inlineStr">
        <is>
          <t>34</t>
        </is>
      </c>
      <c r="E22" s="147" t="inlineStr">
        <is>
          <t>Índigo</t>
        </is>
      </c>
      <c r="F22" s="147" t="inlineStr">
        <is>
          <t>2026-1</t>
        </is>
      </c>
      <c r="G22" s="148" t="n">
        <v>46175</v>
      </c>
      <c r="H22" s="149" t="n">
        <v>52000</v>
      </c>
      <c r="I22" s="149" t="n">
        <v>139000</v>
      </c>
      <c r="J22" s="150" t="n">
        <v>16</v>
      </c>
      <c r="K22" s="13">
        <f>IF($A22="","",SUMIFS(Ventas!$E$5:$E$404,Ventas!$B$5:$B$404,$A22))</f>
        <v/>
      </c>
      <c r="L22" s="13">
        <f>IF($A22="","",$J22-$K22)</f>
        <v/>
      </c>
      <c r="M22" s="14">
        <f>IF($G22="","",TODAY()-$G22)</f>
        <v/>
      </c>
      <c r="N22" s="15">
        <f>IFERROR($K22/$J22,"")</f>
        <v/>
      </c>
      <c r="O22" s="16">
        <f>IF($A22="","",$L22*$H22)</f>
        <v/>
      </c>
      <c r="P22" s="16">
        <f>IF($A22="","",SUMIFS(Ventas!$I$5:$I$404,Ventas!$B$5:$B$404,$A22))</f>
        <v/>
      </c>
      <c r="Q22" s="16">
        <f>IF($A22="","",SUMIFS(Ventas!$K$5:$K$404,Ventas!$B$5:$B$404,$A22))</f>
        <v/>
      </c>
      <c r="R22" s="14">
        <f>IF($A22="","",IF($L22&lt;=0,"AGOTADO",IF(AND($M22&gt;90,$N22&lt;0.3),"INVENTARIO MUERTO",IF(AND($M22&gt;60,$N22&lt;0.5),"ROTACIÓN LENTA",IF($N22&gt;=0.7,"SANO","EN CURSO")))))</f>
        <v/>
      </c>
    </row>
    <row r="23" ht="15" customHeight="1" s="27">
      <c r="A23" s="147" t="inlineStr">
        <is>
          <t>SKU-019</t>
        </is>
      </c>
      <c r="B23" s="147" t="inlineStr">
        <is>
          <t>Jean recto clásico</t>
        </is>
      </c>
      <c r="C23" s="147" t="inlineStr">
        <is>
          <t>Jeans</t>
        </is>
      </c>
      <c r="D23" s="147" t="inlineStr">
        <is>
          <t>30</t>
        </is>
      </c>
      <c r="E23" s="147" t="inlineStr">
        <is>
          <t>Azul claro</t>
        </is>
      </c>
      <c r="F23" s="147" t="inlineStr">
        <is>
          <t>2026-1</t>
        </is>
      </c>
      <c r="G23" s="148" t="n">
        <v>46131</v>
      </c>
      <c r="H23" s="149" t="n">
        <v>49000</v>
      </c>
      <c r="I23" s="149" t="n">
        <v>129000</v>
      </c>
      <c r="J23" s="150" t="n">
        <v>40</v>
      </c>
      <c r="K23" s="13">
        <f>IF($A23="","",SUMIFS(Ventas!$E$5:$E$404,Ventas!$B$5:$B$404,$A23))</f>
        <v/>
      </c>
      <c r="L23" s="13">
        <f>IF($A23="","",$J23-$K23)</f>
        <v/>
      </c>
      <c r="M23" s="14">
        <f>IF($G23="","",TODAY()-$G23)</f>
        <v/>
      </c>
      <c r="N23" s="15">
        <f>IFERROR($K23/$J23,"")</f>
        <v/>
      </c>
      <c r="O23" s="16">
        <f>IF($A23="","",$L23*$H23)</f>
        <v/>
      </c>
      <c r="P23" s="16">
        <f>IF($A23="","",SUMIFS(Ventas!$I$5:$I$404,Ventas!$B$5:$B$404,$A23))</f>
        <v/>
      </c>
      <c r="Q23" s="16">
        <f>IF($A23="","",SUMIFS(Ventas!$K$5:$K$404,Ventas!$B$5:$B$404,$A23))</f>
        <v/>
      </c>
      <c r="R23" s="14">
        <f>IF($A23="","",IF($L23&lt;=0,"AGOTADO",IF(AND($M23&gt;90,$N23&lt;0.3),"INVENTARIO MUERTO",IF(AND($M23&gt;60,$N23&lt;0.5),"ROTACIÓN LENTA",IF($N23&gt;=0.7,"SANO","EN CURSO")))))</f>
        <v/>
      </c>
    </row>
    <row r="24" ht="15" customHeight="1" s="27">
      <c r="A24" s="147" t="inlineStr">
        <is>
          <t>SKU-020</t>
        </is>
      </c>
      <c r="B24" s="147" t="inlineStr">
        <is>
          <t>Jean recto clásico</t>
        </is>
      </c>
      <c r="C24" s="147" t="inlineStr">
        <is>
          <t>Jeans</t>
        </is>
      </c>
      <c r="D24" s="147" t="inlineStr">
        <is>
          <t>32</t>
        </is>
      </c>
      <c r="E24" s="147" t="inlineStr">
        <is>
          <t>Azul claro</t>
        </is>
      </c>
      <c r="F24" s="147" t="inlineStr">
        <is>
          <t>2026-1</t>
        </is>
      </c>
      <c r="G24" s="148" t="n">
        <v>46135</v>
      </c>
      <c r="H24" s="149" t="n">
        <v>49000</v>
      </c>
      <c r="I24" s="149" t="n">
        <v>129000</v>
      </c>
      <c r="J24" s="150" t="n">
        <v>30</v>
      </c>
      <c r="K24" s="13">
        <f>IF($A24="","",SUMIFS(Ventas!$E$5:$E$404,Ventas!$B$5:$B$404,$A24))</f>
        <v/>
      </c>
      <c r="L24" s="13">
        <f>IF($A24="","",$J24-$K24)</f>
        <v/>
      </c>
      <c r="M24" s="14">
        <f>IF($G24="","",TODAY()-$G24)</f>
        <v/>
      </c>
      <c r="N24" s="15">
        <f>IFERROR($K24/$J24,"")</f>
        <v/>
      </c>
      <c r="O24" s="16">
        <f>IF($A24="","",$L24*$H24)</f>
        <v/>
      </c>
      <c r="P24" s="16">
        <f>IF($A24="","",SUMIFS(Ventas!$I$5:$I$404,Ventas!$B$5:$B$404,$A24))</f>
        <v/>
      </c>
      <c r="Q24" s="16">
        <f>IF($A24="","",SUMIFS(Ventas!$K$5:$K$404,Ventas!$B$5:$B$404,$A24))</f>
        <v/>
      </c>
      <c r="R24" s="14">
        <f>IF($A24="","",IF($L24&lt;=0,"AGOTADO",IF(AND($M24&gt;90,$N24&lt;0.3),"INVENTARIO MUERTO",IF(AND($M24&gt;60,$N24&lt;0.5),"ROTACIÓN LENTA",IF($N24&gt;=0.7,"SANO","EN CURSO")))))</f>
        <v/>
      </c>
    </row>
    <row r="25" ht="15" customHeight="1" s="27">
      <c r="A25" s="147" t="inlineStr">
        <is>
          <t>SKU-021</t>
        </is>
      </c>
      <c r="B25" s="147" t="inlineStr">
        <is>
          <t>Jean recto clásico</t>
        </is>
      </c>
      <c r="C25" s="147" t="inlineStr">
        <is>
          <t>Jeans</t>
        </is>
      </c>
      <c r="D25" s="147" t="inlineStr">
        <is>
          <t>34</t>
        </is>
      </c>
      <c r="E25" s="147" t="inlineStr">
        <is>
          <t>Azul claro</t>
        </is>
      </c>
      <c r="F25" s="147" t="inlineStr">
        <is>
          <t>2026-1</t>
        </is>
      </c>
      <c r="G25" s="148" t="n">
        <v>46123</v>
      </c>
      <c r="H25" s="149" t="n">
        <v>49000</v>
      </c>
      <c r="I25" s="149" t="n">
        <v>129000</v>
      </c>
      <c r="J25" s="150" t="n">
        <v>20</v>
      </c>
      <c r="K25" s="13">
        <f>IF($A25="","",SUMIFS(Ventas!$E$5:$E$404,Ventas!$B$5:$B$404,$A25))</f>
        <v/>
      </c>
      <c r="L25" s="13">
        <f>IF($A25="","",$J25-$K25)</f>
        <v/>
      </c>
      <c r="M25" s="14">
        <f>IF($G25="","",TODAY()-$G25)</f>
        <v/>
      </c>
      <c r="N25" s="15">
        <f>IFERROR($K25/$J25,"")</f>
        <v/>
      </c>
      <c r="O25" s="16">
        <f>IF($A25="","",$L25*$H25)</f>
        <v/>
      </c>
      <c r="P25" s="16">
        <f>IF($A25="","",SUMIFS(Ventas!$I$5:$I$404,Ventas!$B$5:$B$404,$A25))</f>
        <v/>
      </c>
      <c r="Q25" s="16">
        <f>IF($A25="","",SUMIFS(Ventas!$K$5:$K$404,Ventas!$B$5:$B$404,$A25))</f>
        <v/>
      </c>
      <c r="R25" s="14">
        <f>IF($A25="","",IF($L25&lt;=0,"AGOTADO",IF(AND($M25&gt;90,$N25&lt;0.3),"INVENTARIO MUERTO",IF(AND($M25&gt;60,$N25&lt;0.5),"ROTACIÓN LENTA",IF($N25&gt;=0.7,"SANO","EN CURSO")))))</f>
        <v/>
      </c>
    </row>
    <row r="26" ht="15" customHeight="1" s="27">
      <c r="A26" s="147" t="inlineStr">
        <is>
          <t>SKU-022</t>
        </is>
      </c>
      <c r="B26" s="147" t="inlineStr">
        <is>
          <t>Camisa manga larga lino</t>
        </is>
      </c>
      <c r="C26" s="147" t="inlineStr">
        <is>
          <t>Camisas</t>
        </is>
      </c>
      <c r="D26" s="147" t="inlineStr">
        <is>
          <t>S</t>
        </is>
      </c>
      <c r="E26" s="147" t="inlineStr">
        <is>
          <t>Blanco</t>
        </is>
      </c>
      <c r="F26" s="147" t="inlineStr">
        <is>
          <t>2026-1</t>
        </is>
      </c>
      <c r="G26" s="148" t="n">
        <v>46167</v>
      </c>
      <c r="H26" s="149" t="n">
        <v>58000</v>
      </c>
      <c r="I26" s="149" t="n">
        <v>149000</v>
      </c>
      <c r="J26" s="150" t="n">
        <v>30</v>
      </c>
      <c r="K26" s="13">
        <f>IF($A26="","",SUMIFS(Ventas!$E$5:$E$404,Ventas!$B$5:$B$404,$A26))</f>
        <v/>
      </c>
      <c r="L26" s="13">
        <f>IF($A26="","",$J26-$K26)</f>
        <v/>
      </c>
      <c r="M26" s="14">
        <f>IF($G26="","",TODAY()-$G26)</f>
        <v/>
      </c>
      <c r="N26" s="15">
        <f>IFERROR($K26/$J26,"")</f>
        <v/>
      </c>
      <c r="O26" s="16">
        <f>IF($A26="","",$L26*$H26)</f>
        <v/>
      </c>
      <c r="P26" s="16">
        <f>IF($A26="","",SUMIFS(Ventas!$I$5:$I$404,Ventas!$B$5:$B$404,$A26))</f>
        <v/>
      </c>
      <c r="Q26" s="16">
        <f>IF($A26="","",SUMIFS(Ventas!$K$5:$K$404,Ventas!$B$5:$B$404,$A26))</f>
        <v/>
      </c>
      <c r="R26" s="14">
        <f>IF($A26="","",IF($L26&lt;=0,"AGOTADO",IF(AND($M26&gt;90,$N26&lt;0.3),"INVENTARIO MUERTO",IF(AND($M26&gt;60,$N26&lt;0.5),"ROTACIÓN LENTA",IF($N26&gt;=0.7,"SANO","EN CURSO")))))</f>
        <v/>
      </c>
    </row>
    <row r="27" ht="15" customHeight="1" s="27">
      <c r="A27" s="147" t="inlineStr">
        <is>
          <t>SKU-023</t>
        </is>
      </c>
      <c r="B27" s="147" t="inlineStr">
        <is>
          <t>Camisa manga larga lino</t>
        </is>
      </c>
      <c r="C27" s="147" t="inlineStr">
        <is>
          <t>Camisas</t>
        </is>
      </c>
      <c r="D27" s="147" t="inlineStr">
        <is>
          <t>S</t>
        </is>
      </c>
      <c r="E27" s="147" t="inlineStr">
        <is>
          <t>Beige</t>
        </is>
      </c>
      <c r="F27" s="147" t="inlineStr">
        <is>
          <t>2026-1</t>
        </is>
      </c>
      <c r="G27" s="148" t="n">
        <v>46156</v>
      </c>
      <c r="H27" s="149" t="n">
        <v>58000</v>
      </c>
      <c r="I27" s="149" t="n">
        <v>149000</v>
      </c>
      <c r="J27" s="150" t="n">
        <v>40</v>
      </c>
      <c r="K27" s="13">
        <f>IF($A27="","",SUMIFS(Ventas!$E$5:$E$404,Ventas!$B$5:$B$404,$A27))</f>
        <v/>
      </c>
      <c r="L27" s="13">
        <f>IF($A27="","",$J27-$K27)</f>
        <v/>
      </c>
      <c r="M27" s="14">
        <f>IF($G27="","",TODAY()-$G27)</f>
        <v/>
      </c>
      <c r="N27" s="15">
        <f>IFERROR($K27/$J27,"")</f>
        <v/>
      </c>
      <c r="O27" s="16">
        <f>IF($A27="","",$L27*$H27)</f>
        <v/>
      </c>
      <c r="P27" s="16">
        <f>IF($A27="","",SUMIFS(Ventas!$I$5:$I$404,Ventas!$B$5:$B$404,$A27))</f>
        <v/>
      </c>
      <c r="Q27" s="16">
        <f>IF($A27="","",SUMIFS(Ventas!$K$5:$K$404,Ventas!$B$5:$B$404,$A27))</f>
        <v/>
      </c>
      <c r="R27" s="14">
        <f>IF($A27="","",IF($L27&lt;=0,"AGOTADO",IF(AND($M27&gt;90,$N27&lt;0.3),"INVENTARIO MUERTO",IF(AND($M27&gt;60,$N27&lt;0.5),"ROTACIÓN LENTA",IF($N27&gt;=0.7,"SANO","EN CURSO")))))</f>
        <v/>
      </c>
    </row>
    <row r="28" ht="15" customHeight="1" s="27">
      <c r="A28" s="147" t="inlineStr">
        <is>
          <t>SKU-024</t>
        </is>
      </c>
      <c r="B28" s="147" t="inlineStr">
        <is>
          <t>Camisa manga larga lino</t>
        </is>
      </c>
      <c r="C28" s="147" t="inlineStr">
        <is>
          <t>Camisas</t>
        </is>
      </c>
      <c r="D28" s="147" t="inlineStr">
        <is>
          <t>M</t>
        </is>
      </c>
      <c r="E28" s="147" t="inlineStr">
        <is>
          <t>Blanco</t>
        </is>
      </c>
      <c r="F28" s="147" t="inlineStr">
        <is>
          <t>2026-1</t>
        </is>
      </c>
      <c r="G28" s="148" t="n">
        <v>46167</v>
      </c>
      <c r="H28" s="149" t="n">
        <v>58000</v>
      </c>
      <c r="I28" s="149" t="n">
        <v>149000</v>
      </c>
      <c r="J28" s="150" t="n">
        <v>30</v>
      </c>
      <c r="K28" s="13">
        <f>IF($A28="","",SUMIFS(Ventas!$E$5:$E$404,Ventas!$B$5:$B$404,$A28))</f>
        <v/>
      </c>
      <c r="L28" s="13">
        <f>IF($A28="","",$J28-$K28)</f>
        <v/>
      </c>
      <c r="M28" s="14">
        <f>IF($G28="","",TODAY()-$G28)</f>
        <v/>
      </c>
      <c r="N28" s="15">
        <f>IFERROR($K28/$J28,"")</f>
        <v/>
      </c>
      <c r="O28" s="16">
        <f>IF($A28="","",$L28*$H28)</f>
        <v/>
      </c>
      <c r="P28" s="16">
        <f>IF($A28="","",SUMIFS(Ventas!$I$5:$I$404,Ventas!$B$5:$B$404,$A28))</f>
        <v/>
      </c>
      <c r="Q28" s="16">
        <f>IF($A28="","",SUMIFS(Ventas!$K$5:$K$404,Ventas!$B$5:$B$404,$A28))</f>
        <v/>
      </c>
      <c r="R28" s="14">
        <f>IF($A28="","",IF($L28&lt;=0,"AGOTADO",IF(AND($M28&gt;90,$N28&lt;0.3),"INVENTARIO MUERTO",IF(AND($M28&gt;60,$N28&lt;0.5),"ROTACIÓN LENTA",IF($N28&gt;=0.7,"SANO","EN CURSO")))))</f>
        <v/>
      </c>
    </row>
    <row r="29" ht="15" customHeight="1" s="27">
      <c r="A29" s="147" t="inlineStr">
        <is>
          <t>SKU-025</t>
        </is>
      </c>
      <c r="B29" s="147" t="inlineStr">
        <is>
          <t>Camisa manga larga lino</t>
        </is>
      </c>
      <c r="C29" s="147" t="inlineStr">
        <is>
          <t>Camisas</t>
        </is>
      </c>
      <c r="D29" s="147" t="inlineStr">
        <is>
          <t>M</t>
        </is>
      </c>
      <c r="E29" s="147" t="inlineStr">
        <is>
          <t>Beige</t>
        </is>
      </c>
      <c r="F29" s="147" t="inlineStr">
        <is>
          <t>2026-1</t>
        </is>
      </c>
      <c r="G29" s="148" t="n">
        <v>46159</v>
      </c>
      <c r="H29" s="149" t="n">
        <v>58000</v>
      </c>
      <c r="I29" s="149" t="n">
        <v>149000</v>
      </c>
      <c r="J29" s="150" t="n">
        <v>20</v>
      </c>
      <c r="K29" s="13">
        <f>IF($A29="","",SUMIFS(Ventas!$E$5:$E$404,Ventas!$B$5:$B$404,$A29))</f>
        <v/>
      </c>
      <c r="L29" s="13">
        <f>IF($A29="","",$J29-$K29)</f>
        <v/>
      </c>
      <c r="M29" s="14">
        <f>IF($G29="","",TODAY()-$G29)</f>
        <v/>
      </c>
      <c r="N29" s="15">
        <f>IFERROR($K29/$J29,"")</f>
        <v/>
      </c>
      <c r="O29" s="16">
        <f>IF($A29="","",$L29*$H29)</f>
        <v/>
      </c>
      <c r="P29" s="16">
        <f>IF($A29="","",SUMIFS(Ventas!$I$5:$I$404,Ventas!$B$5:$B$404,$A29))</f>
        <v/>
      </c>
      <c r="Q29" s="16">
        <f>IF($A29="","",SUMIFS(Ventas!$K$5:$K$404,Ventas!$B$5:$B$404,$A29))</f>
        <v/>
      </c>
      <c r="R29" s="14">
        <f>IF($A29="","",IF($L29&lt;=0,"AGOTADO",IF(AND($M29&gt;90,$N29&lt;0.3),"INVENTARIO MUERTO",IF(AND($M29&gt;60,$N29&lt;0.5),"ROTACIÓN LENTA",IF($N29&gt;=0.7,"SANO","EN CURSO")))))</f>
        <v/>
      </c>
    </row>
    <row r="30" ht="15" customHeight="1" s="27">
      <c r="A30" s="147" t="inlineStr">
        <is>
          <t>SKU-026</t>
        </is>
      </c>
      <c r="B30" s="147" t="inlineStr">
        <is>
          <t>Camisa manga larga lino</t>
        </is>
      </c>
      <c r="C30" s="147" t="inlineStr">
        <is>
          <t>Camisas</t>
        </is>
      </c>
      <c r="D30" s="147" t="inlineStr">
        <is>
          <t>L</t>
        </is>
      </c>
      <c r="E30" s="147" t="inlineStr">
        <is>
          <t>Blanco</t>
        </is>
      </c>
      <c r="F30" s="147" t="inlineStr">
        <is>
          <t>2026-1</t>
        </is>
      </c>
      <c r="G30" s="148" t="n">
        <v>46166</v>
      </c>
      <c r="H30" s="149" t="n">
        <v>58000</v>
      </c>
      <c r="I30" s="149" t="n">
        <v>149000</v>
      </c>
      <c r="J30" s="150" t="n">
        <v>20</v>
      </c>
      <c r="K30" s="13">
        <f>IF($A30="","",SUMIFS(Ventas!$E$5:$E$404,Ventas!$B$5:$B$404,$A30))</f>
        <v/>
      </c>
      <c r="L30" s="13">
        <f>IF($A30="","",$J30-$K30)</f>
        <v/>
      </c>
      <c r="M30" s="14">
        <f>IF($G30="","",TODAY()-$G30)</f>
        <v/>
      </c>
      <c r="N30" s="15">
        <f>IFERROR($K30/$J30,"")</f>
        <v/>
      </c>
      <c r="O30" s="16">
        <f>IF($A30="","",$L30*$H30)</f>
        <v/>
      </c>
      <c r="P30" s="16">
        <f>IF($A30="","",SUMIFS(Ventas!$I$5:$I$404,Ventas!$B$5:$B$404,$A30))</f>
        <v/>
      </c>
      <c r="Q30" s="16">
        <f>IF($A30="","",SUMIFS(Ventas!$K$5:$K$404,Ventas!$B$5:$B$404,$A30))</f>
        <v/>
      </c>
      <c r="R30" s="14">
        <f>IF($A30="","",IF($L30&lt;=0,"AGOTADO",IF(AND($M30&gt;90,$N30&lt;0.3),"INVENTARIO MUERTO",IF(AND($M30&gt;60,$N30&lt;0.5),"ROTACIÓN LENTA",IF($N30&gt;=0.7,"SANO","EN CURSO")))))</f>
        <v/>
      </c>
    </row>
    <row r="31" ht="15" customHeight="1" s="27">
      <c r="A31" s="147" t="inlineStr">
        <is>
          <t>SKU-027</t>
        </is>
      </c>
      <c r="B31" s="147" t="inlineStr">
        <is>
          <t>Camisa manga larga lino</t>
        </is>
      </c>
      <c r="C31" s="147" t="inlineStr">
        <is>
          <t>Camisas</t>
        </is>
      </c>
      <c r="D31" s="147" t="inlineStr">
        <is>
          <t>L</t>
        </is>
      </c>
      <c r="E31" s="147" t="inlineStr">
        <is>
          <t>Beige</t>
        </is>
      </c>
      <c r="F31" s="147" t="inlineStr">
        <is>
          <t>2026-1</t>
        </is>
      </c>
      <c r="G31" s="148" t="n">
        <v>46163</v>
      </c>
      <c r="H31" s="149" t="n">
        <v>58000</v>
      </c>
      <c r="I31" s="149" t="n">
        <v>149000</v>
      </c>
      <c r="J31" s="150" t="n">
        <v>40</v>
      </c>
      <c r="K31" s="13">
        <f>IF($A31="","",SUMIFS(Ventas!$E$5:$E$404,Ventas!$B$5:$B$404,$A31))</f>
        <v/>
      </c>
      <c r="L31" s="13">
        <f>IF($A31="","",$J31-$K31)</f>
        <v/>
      </c>
      <c r="M31" s="14">
        <f>IF($G31="","",TODAY()-$G31)</f>
        <v/>
      </c>
      <c r="N31" s="15">
        <f>IFERROR($K31/$J31,"")</f>
        <v/>
      </c>
      <c r="O31" s="16">
        <f>IF($A31="","",$L31*$H31)</f>
        <v/>
      </c>
      <c r="P31" s="16">
        <f>IF($A31="","",SUMIFS(Ventas!$I$5:$I$404,Ventas!$B$5:$B$404,$A31))</f>
        <v/>
      </c>
      <c r="Q31" s="16">
        <f>IF($A31="","",SUMIFS(Ventas!$K$5:$K$404,Ventas!$B$5:$B$404,$A31))</f>
        <v/>
      </c>
      <c r="R31" s="14">
        <f>IF($A31="","",IF($L31&lt;=0,"AGOTADO",IF(AND($M31&gt;90,$N31&lt;0.3),"INVENTARIO MUERTO",IF(AND($M31&gt;60,$N31&lt;0.5),"ROTACIÓN LENTA",IF($N31&gt;=0.7,"SANO","EN CURSO")))))</f>
        <v/>
      </c>
    </row>
    <row r="32" ht="15" customHeight="1" s="27">
      <c r="A32" s="147" t="inlineStr">
        <is>
          <t>SKU-028</t>
        </is>
      </c>
      <c r="B32" s="147" t="inlineStr">
        <is>
          <t>Vestido midi estampado</t>
        </is>
      </c>
      <c r="C32" s="147" t="inlineStr">
        <is>
          <t>Vestidos</t>
        </is>
      </c>
      <c r="D32" s="147" t="inlineStr">
        <is>
          <t>S</t>
        </is>
      </c>
      <c r="E32" s="147" t="inlineStr">
        <is>
          <t>Floral</t>
        </is>
      </c>
      <c r="F32" s="147" t="inlineStr">
        <is>
          <t>2026-1</t>
        </is>
      </c>
      <c r="G32" s="148" t="n">
        <v>46076</v>
      </c>
      <c r="H32" s="149" t="n">
        <v>72000</v>
      </c>
      <c r="I32" s="149" t="n">
        <v>189000</v>
      </c>
      <c r="J32" s="150" t="n">
        <v>24</v>
      </c>
      <c r="K32" s="13">
        <f>IF($A32="","",SUMIFS(Ventas!$E$5:$E$404,Ventas!$B$5:$B$404,$A32))</f>
        <v/>
      </c>
      <c r="L32" s="13">
        <f>IF($A32="","",$J32-$K32)</f>
        <v/>
      </c>
      <c r="M32" s="14">
        <f>IF($G32="","",TODAY()-$G32)</f>
        <v/>
      </c>
      <c r="N32" s="15">
        <f>IFERROR($K32/$J32,"")</f>
        <v/>
      </c>
      <c r="O32" s="16">
        <f>IF($A32="","",$L32*$H32)</f>
        <v/>
      </c>
      <c r="P32" s="16">
        <f>IF($A32="","",SUMIFS(Ventas!$I$5:$I$404,Ventas!$B$5:$B$404,$A32))</f>
        <v/>
      </c>
      <c r="Q32" s="16">
        <f>IF($A32="","",SUMIFS(Ventas!$K$5:$K$404,Ventas!$B$5:$B$404,$A32))</f>
        <v/>
      </c>
      <c r="R32" s="14">
        <f>IF($A32="","",IF($L32&lt;=0,"AGOTADO",IF(AND($M32&gt;90,$N32&lt;0.3),"INVENTARIO MUERTO",IF(AND($M32&gt;60,$N32&lt;0.5),"ROTACIÓN LENTA",IF($N32&gt;=0.7,"SANO","EN CURSO")))))</f>
        <v/>
      </c>
    </row>
    <row r="33" ht="15" customHeight="1" s="27">
      <c r="A33" s="147" t="inlineStr">
        <is>
          <t>SKU-029</t>
        </is>
      </c>
      <c r="B33" s="147" t="inlineStr">
        <is>
          <t>Vestido midi estampado</t>
        </is>
      </c>
      <c r="C33" s="147" t="inlineStr">
        <is>
          <t>Vestidos</t>
        </is>
      </c>
      <c r="D33" s="147" t="inlineStr">
        <is>
          <t>M</t>
        </is>
      </c>
      <c r="E33" s="147" t="inlineStr">
        <is>
          <t>Floral</t>
        </is>
      </c>
      <c r="F33" s="147" t="inlineStr">
        <is>
          <t>2026-1</t>
        </is>
      </c>
      <c r="G33" s="148" t="n">
        <v>46079</v>
      </c>
      <c r="H33" s="149" t="n">
        <v>72000</v>
      </c>
      <c r="I33" s="149" t="n">
        <v>189000</v>
      </c>
      <c r="J33" s="150" t="n">
        <v>40</v>
      </c>
      <c r="K33" s="13">
        <f>IF($A33="","",SUMIFS(Ventas!$E$5:$E$404,Ventas!$B$5:$B$404,$A33))</f>
        <v/>
      </c>
      <c r="L33" s="13">
        <f>IF($A33="","",$J33-$K33)</f>
        <v/>
      </c>
      <c r="M33" s="14">
        <f>IF($G33="","",TODAY()-$G33)</f>
        <v/>
      </c>
      <c r="N33" s="15">
        <f>IFERROR($K33/$J33,"")</f>
        <v/>
      </c>
      <c r="O33" s="16">
        <f>IF($A33="","",$L33*$H33)</f>
        <v/>
      </c>
      <c r="P33" s="16">
        <f>IF($A33="","",SUMIFS(Ventas!$I$5:$I$404,Ventas!$B$5:$B$404,$A33))</f>
        <v/>
      </c>
      <c r="Q33" s="16">
        <f>IF($A33="","",SUMIFS(Ventas!$K$5:$K$404,Ventas!$B$5:$B$404,$A33))</f>
        <v/>
      </c>
      <c r="R33" s="14">
        <f>IF($A33="","",IF($L33&lt;=0,"AGOTADO",IF(AND($M33&gt;90,$N33&lt;0.3),"INVENTARIO MUERTO",IF(AND($M33&gt;60,$N33&lt;0.5),"ROTACIÓN LENTA",IF($N33&gt;=0.7,"SANO","EN CURSO")))))</f>
        <v/>
      </c>
    </row>
    <row r="34" ht="15" customHeight="1" s="27">
      <c r="A34" s="147" t="inlineStr">
        <is>
          <t>SKU-030</t>
        </is>
      </c>
      <c r="B34" s="147" t="inlineStr">
        <is>
          <t>Vestido midi estampado</t>
        </is>
      </c>
      <c r="C34" s="147" t="inlineStr">
        <is>
          <t>Vestidos</t>
        </is>
      </c>
      <c r="D34" s="147" t="inlineStr">
        <is>
          <t>L</t>
        </is>
      </c>
      <c r="E34" s="147" t="inlineStr">
        <is>
          <t>Floral</t>
        </is>
      </c>
      <c r="F34" s="147" t="inlineStr">
        <is>
          <t>2026-1</t>
        </is>
      </c>
      <c r="G34" s="148" t="n">
        <v>46074</v>
      </c>
      <c r="H34" s="149" t="n">
        <v>72000</v>
      </c>
      <c r="I34" s="149" t="n">
        <v>189000</v>
      </c>
      <c r="J34" s="150" t="n">
        <v>20</v>
      </c>
      <c r="K34" s="13">
        <f>IF($A34="","",SUMIFS(Ventas!$E$5:$E$404,Ventas!$B$5:$B$404,$A34))</f>
        <v/>
      </c>
      <c r="L34" s="13">
        <f>IF($A34="","",$J34-$K34)</f>
        <v/>
      </c>
      <c r="M34" s="14">
        <f>IF($G34="","",TODAY()-$G34)</f>
        <v/>
      </c>
      <c r="N34" s="15">
        <f>IFERROR($K34/$J34,"")</f>
        <v/>
      </c>
      <c r="O34" s="16">
        <f>IF($A34="","",$L34*$H34)</f>
        <v/>
      </c>
      <c r="P34" s="16">
        <f>IF($A34="","",SUMIFS(Ventas!$I$5:$I$404,Ventas!$B$5:$B$404,$A34))</f>
        <v/>
      </c>
      <c r="Q34" s="16">
        <f>IF($A34="","",SUMIFS(Ventas!$K$5:$K$404,Ventas!$B$5:$B$404,$A34))</f>
        <v/>
      </c>
      <c r="R34" s="14">
        <f>IF($A34="","",IF($L34&lt;=0,"AGOTADO",IF(AND($M34&gt;90,$N34&lt;0.3),"INVENTARIO MUERTO",IF(AND($M34&gt;60,$N34&lt;0.5),"ROTACIÓN LENTA",IF($N34&gt;=0.7,"SANO","EN CURSO")))))</f>
        <v/>
      </c>
    </row>
    <row r="35" ht="15" customHeight="1" s="27">
      <c r="A35" s="147" t="inlineStr">
        <is>
          <t>SKU-031</t>
        </is>
      </c>
      <c r="B35" s="147" t="inlineStr">
        <is>
          <t>Chaqueta impermeable</t>
        </is>
      </c>
      <c r="C35" s="147" t="inlineStr">
        <is>
          <t>Chaquetas</t>
        </is>
      </c>
      <c r="D35" s="147" t="inlineStr">
        <is>
          <t>M</t>
        </is>
      </c>
      <c r="E35" s="147" t="inlineStr">
        <is>
          <t>Negro</t>
        </is>
      </c>
      <c r="F35" s="147" t="inlineStr">
        <is>
          <t>2026-1</t>
        </is>
      </c>
      <c r="G35" s="148" t="n">
        <v>46048</v>
      </c>
      <c r="H35" s="149" t="n">
        <v>118000</v>
      </c>
      <c r="I35" s="149" t="n">
        <v>289000</v>
      </c>
      <c r="J35" s="150" t="n">
        <v>24</v>
      </c>
      <c r="K35" s="13">
        <f>IF($A35="","",SUMIFS(Ventas!$E$5:$E$404,Ventas!$B$5:$B$404,$A35))</f>
        <v/>
      </c>
      <c r="L35" s="13">
        <f>IF($A35="","",$J35-$K35)</f>
        <v/>
      </c>
      <c r="M35" s="14">
        <f>IF($G35="","",TODAY()-$G35)</f>
        <v/>
      </c>
      <c r="N35" s="15">
        <f>IFERROR($K35/$J35,"")</f>
        <v/>
      </c>
      <c r="O35" s="16">
        <f>IF($A35="","",$L35*$H35)</f>
        <v/>
      </c>
      <c r="P35" s="16">
        <f>IF($A35="","",SUMIFS(Ventas!$I$5:$I$404,Ventas!$B$5:$B$404,$A35))</f>
        <v/>
      </c>
      <c r="Q35" s="16">
        <f>IF($A35="","",SUMIFS(Ventas!$K$5:$K$404,Ventas!$B$5:$B$404,$A35))</f>
        <v/>
      </c>
      <c r="R35" s="14">
        <f>IF($A35="","",IF($L35&lt;=0,"AGOTADO",IF(AND($M35&gt;90,$N35&lt;0.3),"INVENTARIO MUERTO",IF(AND($M35&gt;60,$N35&lt;0.5),"ROTACIÓN LENTA",IF($N35&gt;=0.7,"SANO","EN CURSO")))))</f>
        <v/>
      </c>
    </row>
    <row r="36" ht="15" customHeight="1" s="27">
      <c r="A36" s="147" t="inlineStr">
        <is>
          <t>SKU-032</t>
        </is>
      </c>
      <c r="B36" s="147" t="inlineStr">
        <is>
          <t>Chaqueta impermeable</t>
        </is>
      </c>
      <c r="C36" s="147" t="inlineStr">
        <is>
          <t>Chaquetas</t>
        </is>
      </c>
      <c r="D36" s="147" t="inlineStr">
        <is>
          <t>L</t>
        </is>
      </c>
      <c r="E36" s="147" t="inlineStr">
        <is>
          <t>Negro</t>
        </is>
      </c>
      <c r="F36" s="147" t="inlineStr">
        <is>
          <t>2026-1</t>
        </is>
      </c>
      <c r="G36" s="148" t="n">
        <v>46051</v>
      </c>
      <c r="H36" s="149" t="n">
        <v>118000</v>
      </c>
      <c r="I36" s="149" t="n">
        <v>289000</v>
      </c>
      <c r="J36" s="150" t="n">
        <v>40</v>
      </c>
      <c r="K36" s="13">
        <f>IF($A36="","",SUMIFS(Ventas!$E$5:$E$404,Ventas!$B$5:$B$404,$A36))</f>
        <v/>
      </c>
      <c r="L36" s="13">
        <f>IF($A36="","",$J36-$K36)</f>
        <v/>
      </c>
      <c r="M36" s="14">
        <f>IF($G36="","",TODAY()-$G36)</f>
        <v/>
      </c>
      <c r="N36" s="15">
        <f>IFERROR($K36/$J36,"")</f>
        <v/>
      </c>
      <c r="O36" s="16">
        <f>IF($A36="","",$L36*$H36)</f>
        <v/>
      </c>
      <c r="P36" s="16">
        <f>IF($A36="","",SUMIFS(Ventas!$I$5:$I$404,Ventas!$B$5:$B$404,$A36))</f>
        <v/>
      </c>
      <c r="Q36" s="16">
        <f>IF($A36="","",SUMIFS(Ventas!$K$5:$K$404,Ventas!$B$5:$B$404,$A36))</f>
        <v/>
      </c>
      <c r="R36" s="14">
        <f>IF($A36="","",IF($L36&lt;=0,"AGOTADO",IF(AND($M36&gt;90,$N36&lt;0.3),"INVENTARIO MUERTO",IF(AND($M36&gt;60,$N36&lt;0.5),"ROTACIÓN LENTA",IF($N36&gt;=0.7,"SANO","EN CURSO")))))</f>
        <v/>
      </c>
    </row>
    <row r="37" ht="15" customHeight="1" s="27">
      <c r="A37" s="147" t="inlineStr">
        <is>
          <t>SKU-033</t>
        </is>
      </c>
      <c r="B37" s="147" t="inlineStr">
        <is>
          <t>Tenis urbano cuero</t>
        </is>
      </c>
      <c r="C37" s="147" t="inlineStr">
        <is>
          <t>Calzado deportivo</t>
        </is>
      </c>
      <c r="D37" s="147" t="inlineStr">
        <is>
          <t>38</t>
        </is>
      </c>
      <c r="E37" s="147" t="inlineStr">
        <is>
          <t>Blanco</t>
        </is>
      </c>
      <c r="F37" s="147" t="inlineStr">
        <is>
          <t>2026-1</t>
        </is>
      </c>
      <c r="G37" s="148" t="n">
        <v>46191</v>
      </c>
      <c r="H37" s="149" t="n">
        <v>96000</v>
      </c>
      <c r="I37" s="149" t="n">
        <v>239000</v>
      </c>
      <c r="J37" s="150" t="n">
        <v>24</v>
      </c>
      <c r="K37" s="13">
        <f>IF($A37="","",SUMIFS(Ventas!$E$5:$E$404,Ventas!$B$5:$B$404,$A37))</f>
        <v/>
      </c>
      <c r="L37" s="13">
        <f>IF($A37="","",$J37-$K37)</f>
        <v/>
      </c>
      <c r="M37" s="14">
        <f>IF($G37="","",TODAY()-$G37)</f>
        <v/>
      </c>
      <c r="N37" s="15">
        <f>IFERROR($K37/$J37,"")</f>
        <v/>
      </c>
      <c r="O37" s="16">
        <f>IF($A37="","",$L37*$H37)</f>
        <v/>
      </c>
      <c r="P37" s="16">
        <f>IF($A37="","",SUMIFS(Ventas!$I$5:$I$404,Ventas!$B$5:$B$404,$A37))</f>
        <v/>
      </c>
      <c r="Q37" s="16">
        <f>IF($A37="","",SUMIFS(Ventas!$K$5:$K$404,Ventas!$B$5:$B$404,$A37))</f>
        <v/>
      </c>
      <c r="R37" s="14">
        <f>IF($A37="","",IF($L37&lt;=0,"AGOTADO",IF(AND($M37&gt;90,$N37&lt;0.3),"INVENTARIO MUERTO",IF(AND($M37&gt;60,$N37&lt;0.5),"ROTACIÓN LENTA",IF($N37&gt;=0.7,"SANO","EN CURSO")))))</f>
        <v/>
      </c>
    </row>
    <row r="38" ht="15" customHeight="1" s="27">
      <c r="A38" s="147" t="inlineStr">
        <is>
          <t>SKU-034</t>
        </is>
      </c>
      <c r="B38" s="147" t="inlineStr">
        <is>
          <t>Tenis urbano cuero</t>
        </is>
      </c>
      <c r="C38" s="147" t="inlineStr">
        <is>
          <t>Calzado deportivo</t>
        </is>
      </c>
      <c r="D38" s="147" t="inlineStr">
        <is>
          <t>39</t>
        </is>
      </c>
      <c r="E38" s="147" t="inlineStr">
        <is>
          <t>Blanco</t>
        </is>
      </c>
      <c r="F38" s="147" t="inlineStr">
        <is>
          <t>2026-1</t>
        </is>
      </c>
      <c r="G38" s="148" t="n">
        <v>46183</v>
      </c>
      <c r="H38" s="149" t="n">
        <v>96000</v>
      </c>
      <c r="I38" s="149" t="n">
        <v>239000</v>
      </c>
      <c r="J38" s="150" t="n">
        <v>14</v>
      </c>
      <c r="K38" s="13">
        <f>IF($A38="","",SUMIFS(Ventas!$E$5:$E$404,Ventas!$B$5:$B$404,$A38))</f>
        <v/>
      </c>
      <c r="L38" s="13">
        <f>IF($A38="","",$J38-$K38)</f>
        <v/>
      </c>
      <c r="M38" s="14">
        <f>IF($G38="","",TODAY()-$G38)</f>
        <v/>
      </c>
      <c r="N38" s="15">
        <f>IFERROR($K38/$J38,"")</f>
        <v/>
      </c>
      <c r="O38" s="16">
        <f>IF($A38="","",$L38*$H38)</f>
        <v/>
      </c>
      <c r="P38" s="16">
        <f>IF($A38="","",SUMIFS(Ventas!$I$5:$I$404,Ventas!$B$5:$B$404,$A38))</f>
        <v/>
      </c>
      <c r="Q38" s="16">
        <f>IF($A38="","",SUMIFS(Ventas!$K$5:$K$404,Ventas!$B$5:$B$404,$A38))</f>
        <v/>
      </c>
      <c r="R38" s="14">
        <f>IF($A38="","",IF($L38&lt;=0,"AGOTADO",IF(AND($M38&gt;90,$N38&lt;0.3),"INVENTARIO MUERTO",IF(AND($M38&gt;60,$N38&lt;0.5),"ROTACIÓN LENTA",IF($N38&gt;=0.7,"SANO","EN CURSO")))))</f>
        <v/>
      </c>
    </row>
    <row r="39" ht="15" customHeight="1" s="27">
      <c r="A39" s="147" t="inlineStr">
        <is>
          <t>SKU-035</t>
        </is>
      </c>
      <c r="B39" s="147" t="inlineStr">
        <is>
          <t>Tenis urbano cuero</t>
        </is>
      </c>
      <c r="C39" s="147" t="inlineStr">
        <is>
          <t>Calzado deportivo</t>
        </is>
      </c>
      <c r="D39" s="147" t="inlineStr">
        <is>
          <t>40</t>
        </is>
      </c>
      <c r="E39" s="147" t="inlineStr">
        <is>
          <t>Blanco</t>
        </is>
      </c>
      <c r="F39" s="147" t="inlineStr">
        <is>
          <t>2026-1</t>
        </is>
      </c>
      <c r="G39" s="148" t="n">
        <v>46185</v>
      </c>
      <c r="H39" s="149" t="n">
        <v>96000</v>
      </c>
      <c r="I39" s="149" t="n">
        <v>239000</v>
      </c>
      <c r="J39" s="150" t="n">
        <v>24</v>
      </c>
      <c r="K39" s="13">
        <f>IF($A39="","",SUMIFS(Ventas!$E$5:$E$404,Ventas!$B$5:$B$404,$A39))</f>
        <v/>
      </c>
      <c r="L39" s="13">
        <f>IF($A39="","",$J39-$K39)</f>
        <v/>
      </c>
      <c r="M39" s="14">
        <f>IF($G39="","",TODAY()-$G39)</f>
        <v/>
      </c>
      <c r="N39" s="15">
        <f>IFERROR($K39/$J39,"")</f>
        <v/>
      </c>
      <c r="O39" s="16">
        <f>IF($A39="","",$L39*$H39)</f>
        <v/>
      </c>
      <c r="P39" s="16">
        <f>IF($A39="","",SUMIFS(Ventas!$I$5:$I$404,Ventas!$B$5:$B$404,$A39))</f>
        <v/>
      </c>
      <c r="Q39" s="16">
        <f>IF($A39="","",SUMIFS(Ventas!$K$5:$K$404,Ventas!$B$5:$B$404,$A39))</f>
        <v/>
      </c>
      <c r="R39" s="14">
        <f>IF($A39="","",IF($L39&lt;=0,"AGOTADO",IF(AND($M39&gt;90,$N39&lt;0.3),"INVENTARIO MUERTO",IF(AND($M39&gt;60,$N39&lt;0.5),"ROTACIÓN LENTA",IF($N39&gt;=0.7,"SANO","EN CURSO")))))</f>
        <v/>
      </c>
    </row>
    <row r="40" ht="15" customHeight="1" s="27">
      <c r="A40" s="147" t="inlineStr">
        <is>
          <t>SKU-036</t>
        </is>
      </c>
      <c r="B40" s="147" t="inlineStr">
        <is>
          <t>Tenis urbano cuero</t>
        </is>
      </c>
      <c r="C40" s="147" t="inlineStr">
        <is>
          <t>Calzado deportivo</t>
        </is>
      </c>
      <c r="D40" s="147" t="inlineStr">
        <is>
          <t>41</t>
        </is>
      </c>
      <c r="E40" s="147" t="inlineStr">
        <is>
          <t>Blanco</t>
        </is>
      </c>
      <c r="F40" s="147" t="inlineStr">
        <is>
          <t>2026-1</t>
        </is>
      </c>
      <c r="G40" s="148" t="n">
        <v>46185</v>
      </c>
      <c r="H40" s="149" t="n">
        <v>96000</v>
      </c>
      <c r="I40" s="149" t="n">
        <v>239000</v>
      </c>
      <c r="J40" s="150" t="n">
        <v>16</v>
      </c>
      <c r="K40" s="13">
        <f>IF($A40="","",SUMIFS(Ventas!$E$5:$E$404,Ventas!$B$5:$B$404,$A40))</f>
        <v/>
      </c>
      <c r="L40" s="13">
        <f>IF($A40="","",$J40-$K40)</f>
        <v/>
      </c>
      <c r="M40" s="14">
        <f>IF($G40="","",TODAY()-$G40)</f>
        <v/>
      </c>
      <c r="N40" s="15">
        <f>IFERROR($K40/$J40,"")</f>
        <v/>
      </c>
      <c r="O40" s="16">
        <f>IF($A40="","",$L40*$H40)</f>
        <v/>
      </c>
      <c r="P40" s="16">
        <f>IF($A40="","",SUMIFS(Ventas!$I$5:$I$404,Ventas!$B$5:$B$404,$A40))</f>
        <v/>
      </c>
      <c r="Q40" s="16">
        <f>IF($A40="","",SUMIFS(Ventas!$K$5:$K$404,Ventas!$B$5:$B$404,$A40))</f>
        <v/>
      </c>
      <c r="R40" s="14">
        <f>IF($A40="","",IF($L40&lt;=0,"AGOTADO",IF(AND($M40&gt;90,$N40&lt;0.3),"INVENTARIO MUERTO",IF(AND($M40&gt;60,$N40&lt;0.5),"ROTACIÓN LENTA",IF($N40&gt;=0.7,"SANO","EN CURSO")))))</f>
        <v/>
      </c>
    </row>
    <row r="41" ht="15" customHeight="1" s="27">
      <c r="A41" s="147" t="inlineStr">
        <is>
          <t>SKU-037</t>
        </is>
      </c>
      <c r="B41" s="147" t="inlineStr">
        <is>
          <t>Zapato formal cuero</t>
        </is>
      </c>
      <c r="C41" s="147" t="inlineStr">
        <is>
          <t>Calzado formal</t>
        </is>
      </c>
      <c r="D41" s="147" t="inlineStr">
        <is>
          <t>39</t>
        </is>
      </c>
      <c r="E41" s="147" t="inlineStr">
        <is>
          <t>Café</t>
        </is>
      </c>
      <c r="F41" s="147" t="inlineStr">
        <is>
          <t>2026-1</t>
        </is>
      </c>
      <c r="G41" s="148" t="n">
        <v>46105</v>
      </c>
      <c r="H41" s="149" t="n">
        <v>124000</v>
      </c>
      <c r="I41" s="149" t="n">
        <v>299000</v>
      </c>
      <c r="J41" s="150" t="n">
        <v>36</v>
      </c>
      <c r="K41" s="13">
        <f>IF($A41="","",SUMIFS(Ventas!$E$5:$E$404,Ventas!$B$5:$B$404,$A41))</f>
        <v/>
      </c>
      <c r="L41" s="13">
        <f>IF($A41="","",$J41-$K41)</f>
        <v/>
      </c>
      <c r="M41" s="14">
        <f>IF($G41="","",TODAY()-$G41)</f>
        <v/>
      </c>
      <c r="N41" s="15">
        <f>IFERROR($K41/$J41,"")</f>
        <v/>
      </c>
      <c r="O41" s="16">
        <f>IF($A41="","",$L41*$H41)</f>
        <v/>
      </c>
      <c r="P41" s="16">
        <f>IF($A41="","",SUMIFS(Ventas!$I$5:$I$404,Ventas!$B$5:$B$404,$A41))</f>
        <v/>
      </c>
      <c r="Q41" s="16">
        <f>IF($A41="","",SUMIFS(Ventas!$K$5:$K$404,Ventas!$B$5:$B$404,$A41))</f>
        <v/>
      </c>
      <c r="R41" s="14">
        <f>IF($A41="","",IF($L41&lt;=0,"AGOTADO",IF(AND($M41&gt;90,$N41&lt;0.3),"INVENTARIO MUERTO",IF(AND($M41&gt;60,$N41&lt;0.5),"ROTACIÓN LENTA",IF($N41&gt;=0.7,"SANO","EN CURSO")))))</f>
        <v/>
      </c>
    </row>
    <row r="42" ht="15" customHeight="1" s="27">
      <c r="A42" s="147" t="inlineStr">
        <is>
          <t>SKU-038</t>
        </is>
      </c>
      <c r="B42" s="147" t="inlineStr">
        <is>
          <t>Zapato formal cuero</t>
        </is>
      </c>
      <c r="C42" s="147" t="inlineStr">
        <is>
          <t>Calzado formal</t>
        </is>
      </c>
      <c r="D42" s="147" t="inlineStr">
        <is>
          <t>40</t>
        </is>
      </c>
      <c r="E42" s="147" t="inlineStr">
        <is>
          <t>Café</t>
        </is>
      </c>
      <c r="F42" s="147" t="inlineStr">
        <is>
          <t>2026-1</t>
        </is>
      </c>
      <c r="G42" s="148" t="n">
        <v>46099</v>
      </c>
      <c r="H42" s="149" t="n">
        <v>124000</v>
      </c>
      <c r="I42" s="149" t="n">
        <v>299000</v>
      </c>
      <c r="J42" s="150" t="n">
        <v>36</v>
      </c>
      <c r="K42" s="13">
        <f>IF($A42="","",SUMIFS(Ventas!$E$5:$E$404,Ventas!$B$5:$B$404,$A42))</f>
        <v/>
      </c>
      <c r="L42" s="13">
        <f>IF($A42="","",$J42-$K42)</f>
        <v/>
      </c>
      <c r="M42" s="14">
        <f>IF($G42="","",TODAY()-$G42)</f>
        <v/>
      </c>
      <c r="N42" s="15">
        <f>IFERROR($K42/$J42,"")</f>
        <v/>
      </c>
      <c r="O42" s="16">
        <f>IF($A42="","",$L42*$H42)</f>
        <v/>
      </c>
      <c r="P42" s="16">
        <f>IF($A42="","",SUMIFS(Ventas!$I$5:$I$404,Ventas!$B$5:$B$404,$A42))</f>
        <v/>
      </c>
      <c r="Q42" s="16">
        <f>IF($A42="","",SUMIFS(Ventas!$K$5:$K$404,Ventas!$B$5:$B$404,$A42))</f>
        <v/>
      </c>
      <c r="R42" s="14">
        <f>IF($A42="","",IF($L42&lt;=0,"AGOTADO",IF(AND($M42&gt;90,$N42&lt;0.3),"INVENTARIO MUERTO",IF(AND($M42&gt;60,$N42&lt;0.5),"ROTACIÓN LENTA",IF($N42&gt;=0.7,"SANO","EN CURSO")))))</f>
        <v/>
      </c>
    </row>
    <row r="43" ht="15" customHeight="1" s="27">
      <c r="A43" s="147" t="inlineStr">
        <is>
          <t>SKU-039</t>
        </is>
      </c>
      <c r="B43" s="147" t="inlineStr">
        <is>
          <t>Zapato formal cuero</t>
        </is>
      </c>
      <c r="C43" s="147" t="inlineStr">
        <is>
          <t>Calzado formal</t>
        </is>
      </c>
      <c r="D43" s="147" t="inlineStr">
        <is>
          <t>41</t>
        </is>
      </c>
      <c r="E43" s="147" t="inlineStr">
        <is>
          <t>Café</t>
        </is>
      </c>
      <c r="F43" s="147" t="inlineStr">
        <is>
          <t>2026-1</t>
        </is>
      </c>
      <c r="G43" s="148" t="n">
        <v>46101</v>
      </c>
      <c r="H43" s="149" t="n">
        <v>124000</v>
      </c>
      <c r="I43" s="149" t="n">
        <v>299000</v>
      </c>
      <c r="J43" s="150" t="n">
        <v>25</v>
      </c>
      <c r="K43" s="13">
        <f>IF($A43="","",SUMIFS(Ventas!$E$5:$E$404,Ventas!$B$5:$B$404,$A43))</f>
        <v/>
      </c>
      <c r="L43" s="13">
        <f>IF($A43="","",$J43-$K43)</f>
        <v/>
      </c>
      <c r="M43" s="14">
        <f>IF($G43="","",TODAY()-$G43)</f>
        <v/>
      </c>
      <c r="N43" s="15">
        <f>IFERROR($K43/$J43,"")</f>
        <v/>
      </c>
      <c r="O43" s="16">
        <f>IF($A43="","",$L43*$H43)</f>
        <v/>
      </c>
      <c r="P43" s="16">
        <f>IF($A43="","",SUMIFS(Ventas!$I$5:$I$404,Ventas!$B$5:$B$404,$A43))</f>
        <v/>
      </c>
      <c r="Q43" s="16">
        <f>IF($A43="","",SUMIFS(Ventas!$K$5:$K$404,Ventas!$B$5:$B$404,$A43))</f>
        <v/>
      </c>
      <c r="R43" s="14">
        <f>IF($A43="","",IF($L43&lt;=0,"AGOTADO",IF(AND($M43&gt;90,$N43&lt;0.3),"INVENTARIO MUERTO",IF(AND($M43&gt;60,$N43&lt;0.5),"ROTACIÓN LENTA",IF($N43&gt;=0.7,"SANO","EN CURSO")))))</f>
        <v/>
      </c>
    </row>
    <row r="44" ht="15" customHeight="1" s="27">
      <c r="A44" s="147" t="inlineStr">
        <is>
          <t>SKU-040</t>
        </is>
      </c>
      <c r="B44" s="147" t="inlineStr">
        <is>
          <t>Correa cuero hebilla</t>
        </is>
      </c>
      <c r="C44" s="147" t="inlineStr">
        <is>
          <t>Accesorios</t>
        </is>
      </c>
      <c r="D44" s="147" t="inlineStr">
        <is>
          <t>Única</t>
        </is>
      </c>
      <c r="E44" s="147" t="inlineStr">
        <is>
          <t>Café</t>
        </is>
      </c>
      <c r="F44" s="147" t="inlineStr">
        <is>
          <t>2026-1</t>
        </is>
      </c>
      <c r="G44" s="148" t="n">
        <v>46178</v>
      </c>
      <c r="H44" s="149" t="n">
        <v>26000</v>
      </c>
      <c r="I44" s="149" t="n">
        <v>69000</v>
      </c>
      <c r="J44" s="150" t="n">
        <v>24</v>
      </c>
      <c r="K44" s="13">
        <f>IF($A44="","",SUMIFS(Ventas!$E$5:$E$404,Ventas!$B$5:$B$404,$A44))</f>
        <v/>
      </c>
      <c r="L44" s="13">
        <f>IF($A44="","",$J44-$K44)</f>
        <v/>
      </c>
      <c r="M44" s="14">
        <f>IF($G44="","",TODAY()-$G44)</f>
        <v/>
      </c>
      <c r="N44" s="15">
        <f>IFERROR($K44/$J44,"")</f>
        <v/>
      </c>
      <c r="O44" s="16">
        <f>IF($A44="","",$L44*$H44)</f>
        <v/>
      </c>
      <c r="P44" s="16">
        <f>IF($A44="","",SUMIFS(Ventas!$I$5:$I$404,Ventas!$B$5:$B$404,$A44))</f>
        <v/>
      </c>
      <c r="Q44" s="16">
        <f>IF($A44="","",SUMIFS(Ventas!$K$5:$K$404,Ventas!$B$5:$B$404,$A44))</f>
        <v/>
      </c>
      <c r="R44" s="14">
        <f>IF($A44="","",IF($L44&lt;=0,"AGOTADO",IF(AND($M44&gt;90,$N44&lt;0.3),"INVENTARIO MUERTO",IF(AND($M44&gt;60,$N44&lt;0.5),"ROTACIÓN LENTA",IF($N44&gt;=0.7,"SANO","EN CURSO")))))</f>
        <v/>
      </c>
    </row>
    <row r="45" ht="15" customHeight="1" s="27">
      <c r="A45" s="9" t="n"/>
      <c r="B45" s="9" t="n"/>
      <c r="C45" s="9" t="n"/>
      <c r="D45" s="10" t="n"/>
      <c r="E45" s="9" t="n"/>
      <c r="F45" s="9" t="n"/>
      <c r="G45" s="11" t="n"/>
      <c r="H45" s="12" t="n"/>
      <c r="I45" s="12" t="n"/>
      <c r="J45" s="9" t="n"/>
      <c r="K45" s="13">
        <f>IF($A45="","",SUMIFS(Ventas!$E$5:$E$404,Ventas!$B$5:$B$404,$A45))</f>
        <v/>
      </c>
      <c r="L45" s="13">
        <f>IF($A45="","",$J45-$K45)</f>
        <v/>
      </c>
      <c r="M45" s="14">
        <f>IF($G45="","",TODAY()-$G45)</f>
        <v/>
      </c>
      <c r="N45" s="15">
        <f>IFERROR($K45/$J45,"")</f>
        <v/>
      </c>
      <c r="O45" s="16">
        <f>IF($A45="","",$L45*$H45)</f>
        <v/>
      </c>
      <c r="P45" s="16">
        <f>IF($A45="","",SUMIFS(Ventas!$I$5:$I$404,Ventas!$B$5:$B$404,$A45))</f>
        <v/>
      </c>
      <c r="Q45" s="16">
        <f>IF($A45="","",SUMIFS(Ventas!$K$5:$K$404,Ventas!$B$5:$B$404,$A45))</f>
        <v/>
      </c>
      <c r="R45" s="14">
        <f>IF($A45="","",IF($L45&lt;=0,"AGOTADO",IF(AND($M45&gt;90,$N45&lt;0.3),"INVENTARIO MUERTO",IF(AND($M45&gt;60,$N45&lt;0.5),"ROTACIÓN LENTA",IF($N45&gt;=0.7,"SANO","EN CURSO")))))</f>
        <v/>
      </c>
    </row>
    <row r="46" ht="15" customHeight="1" s="27">
      <c r="A46" s="9" t="n"/>
      <c r="B46" s="9" t="n"/>
      <c r="C46" s="9" t="n"/>
      <c r="D46" s="10" t="n"/>
      <c r="E46" s="9" t="n"/>
      <c r="F46" s="9" t="n"/>
      <c r="G46" s="11" t="n"/>
      <c r="H46" s="12" t="n"/>
      <c r="I46" s="12" t="n"/>
      <c r="J46" s="9" t="n"/>
      <c r="K46" s="13">
        <f>IF($A46="","",SUMIFS(Ventas!$E$5:$E$404,Ventas!$B$5:$B$404,$A46))</f>
        <v/>
      </c>
      <c r="L46" s="13">
        <f>IF($A46="","",$J46-$K46)</f>
        <v/>
      </c>
      <c r="M46" s="14">
        <f>IF($G46="","",TODAY()-$G46)</f>
        <v/>
      </c>
      <c r="N46" s="15">
        <f>IFERROR($K46/$J46,"")</f>
        <v/>
      </c>
      <c r="O46" s="16">
        <f>IF($A46="","",$L46*$H46)</f>
        <v/>
      </c>
      <c r="P46" s="16">
        <f>IF($A46="","",SUMIFS(Ventas!$I$5:$I$404,Ventas!$B$5:$B$404,$A46))</f>
        <v/>
      </c>
      <c r="Q46" s="16">
        <f>IF($A46="","",SUMIFS(Ventas!$K$5:$K$404,Ventas!$B$5:$B$404,$A46))</f>
        <v/>
      </c>
      <c r="R46" s="14">
        <f>IF($A46="","",IF($L46&lt;=0,"AGOTADO",IF(AND($M46&gt;90,$N46&lt;0.3),"INVENTARIO MUERTO",IF(AND($M46&gt;60,$N46&lt;0.5),"ROTACIÓN LENTA",IF($N46&gt;=0.7,"SANO","EN CURSO")))))</f>
        <v/>
      </c>
    </row>
    <row r="47" ht="15" customHeight="1" s="27">
      <c r="A47" s="9" t="n"/>
      <c r="B47" s="9" t="n"/>
      <c r="C47" s="9" t="n"/>
      <c r="D47" s="10" t="n"/>
      <c r="E47" s="9" t="n"/>
      <c r="F47" s="9" t="n"/>
      <c r="G47" s="11" t="n"/>
      <c r="H47" s="12" t="n"/>
      <c r="I47" s="12" t="n"/>
      <c r="J47" s="9" t="n"/>
      <c r="K47" s="13">
        <f>IF($A47="","",SUMIFS(Ventas!$E$5:$E$404,Ventas!$B$5:$B$404,$A47))</f>
        <v/>
      </c>
      <c r="L47" s="13">
        <f>IF($A47="","",$J47-$K47)</f>
        <v/>
      </c>
      <c r="M47" s="14">
        <f>IF($G47="","",TODAY()-$G47)</f>
        <v/>
      </c>
      <c r="N47" s="15">
        <f>IFERROR($K47/$J47,"")</f>
        <v/>
      </c>
      <c r="O47" s="16">
        <f>IF($A47="","",$L47*$H47)</f>
        <v/>
      </c>
      <c r="P47" s="16">
        <f>IF($A47="","",SUMIFS(Ventas!$I$5:$I$404,Ventas!$B$5:$B$404,$A47))</f>
        <v/>
      </c>
      <c r="Q47" s="16">
        <f>IF($A47="","",SUMIFS(Ventas!$K$5:$K$404,Ventas!$B$5:$B$404,$A47))</f>
        <v/>
      </c>
      <c r="R47" s="14">
        <f>IF($A47="","",IF($L47&lt;=0,"AGOTADO",IF(AND($M47&gt;90,$N47&lt;0.3),"INVENTARIO MUERTO",IF(AND($M47&gt;60,$N47&lt;0.5),"ROTACIÓN LENTA",IF($N47&gt;=0.7,"SANO","EN CURSO")))))</f>
        <v/>
      </c>
    </row>
    <row r="48" ht="15" customHeight="1" s="27">
      <c r="A48" s="9" t="n"/>
      <c r="B48" s="9" t="n"/>
      <c r="C48" s="9" t="n"/>
      <c r="D48" s="10" t="n"/>
      <c r="E48" s="9" t="n"/>
      <c r="F48" s="9" t="n"/>
      <c r="G48" s="11" t="n"/>
      <c r="H48" s="12" t="n"/>
      <c r="I48" s="12" t="n"/>
      <c r="J48" s="9" t="n"/>
      <c r="K48" s="13">
        <f>IF($A48="","",SUMIFS(Ventas!$E$5:$E$404,Ventas!$B$5:$B$404,$A48))</f>
        <v/>
      </c>
      <c r="L48" s="13">
        <f>IF($A48="","",$J48-$K48)</f>
        <v/>
      </c>
      <c r="M48" s="14">
        <f>IF($G48="","",TODAY()-$G48)</f>
        <v/>
      </c>
      <c r="N48" s="15">
        <f>IFERROR($K48/$J48,"")</f>
        <v/>
      </c>
      <c r="O48" s="16">
        <f>IF($A48="","",$L48*$H48)</f>
        <v/>
      </c>
      <c r="P48" s="16">
        <f>IF($A48="","",SUMIFS(Ventas!$I$5:$I$404,Ventas!$B$5:$B$404,$A48))</f>
        <v/>
      </c>
      <c r="Q48" s="16">
        <f>IF($A48="","",SUMIFS(Ventas!$K$5:$K$404,Ventas!$B$5:$B$404,$A48))</f>
        <v/>
      </c>
      <c r="R48" s="14">
        <f>IF($A48="","",IF($L48&lt;=0,"AGOTADO",IF(AND($M48&gt;90,$N48&lt;0.3),"INVENTARIO MUERTO",IF(AND($M48&gt;60,$N48&lt;0.5),"ROTACIÓN LENTA",IF($N48&gt;=0.7,"SANO","EN CURSO")))))</f>
        <v/>
      </c>
    </row>
    <row r="49" ht="15" customHeight="1" s="27">
      <c r="A49" s="9" t="n"/>
      <c r="B49" s="9" t="n"/>
      <c r="C49" s="9" t="n"/>
      <c r="D49" s="10" t="n"/>
      <c r="E49" s="9" t="n"/>
      <c r="F49" s="9" t="n"/>
      <c r="G49" s="11" t="n"/>
      <c r="H49" s="12" t="n"/>
      <c r="I49" s="12" t="n"/>
      <c r="J49" s="9" t="n"/>
      <c r="K49" s="13">
        <f>IF($A49="","",SUMIFS(Ventas!$E$5:$E$404,Ventas!$B$5:$B$404,$A49))</f>
        <v/>
      </c>
      <c r="L49" s="13">
        <f>IF($A49="","",$J49-$K49)</f>
        <v/>
      </c>
      <c r="M49" s="14">
        <f>IF($G49="","",TODAY()-$G49)</f>
        <v/>
      </c>
      <c r="N49" s="15">
        <f>IFERROR($K49/$J49,"")</f>
        <v/>
      </c>
      <c r="O49" s="16">
        <f>IF($A49="","",$L49*$H49)</f>
        <v/>
      </c>
      <c r="P49" s="16">
        <f>IF($A49="","",SUMIFS(Ventas!$I$5:$I$404,Ventas!$B$5:$B$404,$A49))</f>
        <v/>
      </c>
      <c r="Q49" s="16">
        <f>IF($A49="","",SUMIFS(Ventas!$K$5:$K$404,Ventas!$B$5:$B$404,$A49))</f>
        <v/>
      </c>
      <c r="R49" s="14">
        <f>IF($A49="","",IF($L49&lt;=0,"AGOTADO",IF(AND($M49&gt;90,$N49&lt;0.3),"INVENTARIO MUERTO",IF(AND($M49&gt;60,$N49&lt;0.5),"ROTACIÓN LENTA",IF($N49&gt;=0.7,"SANO","EN CURSO")))))</f>
        <v/>
      </c>
    </row>
    <row r="50" ht="15" customHeight="1" s="27">
      <c r="A50" s="9" t="n"/>
      <c r="B50" s="9" t="n"/>
      <c r="C50" s="9" t="n"/>
      <c r="D50" s="10" t="n"/>
      <c r="E50" s="9" t="n"/>
      <c r="F50" s="9" t="n"/>
      <c r="G50" s="11" t="n"/>
      <c r="H50" s="12" t="n"/>
      <c r="I50" s="12" t="n"/>
      <c r="J50" s="9" t="n"/>
      <c r="K50" s="13">
        <f>IF($A50="","",SUMIFS(Ventas!$E$5:$E$404,Ventas!$B$5:$B$404,$A50))</f>
        <v/>
      </c>
      <c r="L50" s="13">
        <f>IF($A50="","",$J50-$K50)</f>
        <v/>
      </c>
      <c r="M50" s="14">
        <f>IF($G50="","",TODAY()-$G50)</f>
        <v/>
      </c>
      <c r="N50" s="15">
        <f>IFERROR($K50/$J50,"")</f>
        <v/>
      </c>
      <c r="O50" s="16">
        <f>IF($A50="","",$L50*$H50)</f>
        <v/>
      </c>
      <c r="P50" s="16">
        <f>IF($A50="","",SUMIFS(Ventas!$I$5:$I$404,Ventas!$B$5:$B$404,$A50))</f>
        <v/>
      </c>
      <c r="Q50" s="16">
        <f>IF($A50="","",SUMIFS(Ventas!$K$5:$K$404,Ventas!$B$5:$B$404,$A50))</f>
        <v/>
      </c>
      <c r="R50" s="14">
        <f>IF($A50="","",IF($L50&lt;=0,"AGOTADO",IF(AND($M50&gt;90,$N50&lt;0.3),"INVENTARIO MUERTO",IF(AND($M50&gt;60,$N50&lt;0.5),"ROTACIÓN LENTA",IF($N50&gt;=0.7,"SANO","EN CURSO")))))</f>
        <v/>
      </c>
    </row>
    <row r="51" ht="15" customHeight="1" s="27">
      <c r="A51" s="9" t="n"/>
      <c r="B51" s="9" t="n"/>
      <c r="C51" s="9" t="n"/>
      <c r="D51" s="10" t="n"/>
      <c r="E51" s="9" t="n"/>
      <c r="F51" s="9" t="n"/>
      <c r="G51" s="11" t="n"/>
      <c r="H51" s="12" t="n"/>
      <c r="I51" s="12" t="n"/>
      <c r="J51" s="9" t="n"/>
      <c r="K51" s="13">
        <f>IF($A51="","",SUMIFS(Ventas!$E$5:$E$404,Ventas!$B$5:$B$404,$A51))</f>
        <v/>
      </c>
      <c r="L51" s="13">
        <f>IF($A51="","",$J51-$K51)</f>
        <v/>
      </c>
      <c r="M51" s="14">
        <f>IF($G51="","",TODAY()-$G51)</f>
        <v/>
      </c>
      <c r="N51" s="15">
        <f>IFERROR($K51/$J51,"")</f>
        <v/>
      </c>
      <c r="O51" s="16">
        <f>IF($A51="","",$L51*$H51)</f>
        <v/>
      </c>
      <c r="P51" s="16">
        <f>IF($A51="","",SUMIFS(Ventas!$I$5:$I$404,Ventas!$B$5:$B$404,$A51))</f>
        <v/>
      </c>
      <c r="Q51" s="16">
        <f>IF($A51="","",SUMIFS(Ventas!$K$5:$K$404,Ventas!$B$5:$B$404,$A51))</f>
        <v/>
      </c>
      <c r="R51" s="14">
        <f>IF($A51="","",IF($L51&lt;=0,"AGOTADO",IF(AND($M51&gt;90,$N51&lt;0.3),"INVENTARIO MUERTO",IF(AND($M51&gt;60,$N51&lt;0.5),"ROTACIÓN LENTA",IF($N51&gt;=0.7,"SANO","EN CURSO")))))</f>
        <v/>
      </c>
    </row>
    <row r="52" ht="15" customHeight="1" s="27">
      <c r="A52" s="9" t="n"/>
      <c r="B52" s="9" t="n"/>
      <c r="C52" s="9" t="n"/>
      <c r="D52" s="10" t="n"/>
      <c r="E52" s="9" t="n"/>
      <c r="F52" s="9" t="n"/>
      <c r="G52" s="11" t="n"/>
      <c r="H52" s="12" t="n"/>
      <c r="I52" s="12" t="n"/>
      <c r="J52" s="9" t="n"/>
      <c r="K52" s="13">
        <f>IF($A52="","",SUMIFS(Ventas!$E$5:$E$404,Ventas!$B$5:$B$404,$A52))</f>
        <v/>
      </c>
      <c r="L52" s="13">
        <f>IF($A52="","",$J52-$K52)</f>
        <v/>
      </c>
      <c r="M52" s="14">
        <f>IF($G52="","",TODAY()-$G52)</f>
        <v/>
      </c>
      <c r="N52" s="15">
        <f>IFERROR($K52/$J52,"")</f>
        <v/>
      </c>
      <c r="O52" s="16">
        <f>IF($A52="","",$L52*$H52)</f>
        <v/>
      </c>
      <c r="P52" s="16">
        <f>IF($A52="","",SUMIFS(Ventas!$I$5:$I$404,Ventas!$B$5:$B$404,$A52))</f>
        <v/>
      </c>
      <c r="Q52" s="16">
        <f>IF($A52="","",SUMIFS(Ventas!$K$5:$K$404,Ventas!$B$5:$B$404,$A52))</f>
        <v/>
      </c>
      <c r="R52" s="14">
        <f>IF($A52="","",IF($L52&lt;=0,"AGOTADO",IF(AND($M52&gt;90,$N52&lt;0.3),"INVENTARIO MUERTO",IF(AND($M52&gt;60,$N52&lt;0.5),"ROTACIÓN LENTA",IF($N52&gt;=0.7,"SANO","EN CURSO")))))</f>
        <v/>
      </c>
    </row>
    <row r="53" ht="15" customHeight="1" s="27">
      <c r="A53" s="9" t="n"/>
      <c r="B53" s="9" t="n"/>
      <c r="C53" s="9" t="n"/>
      <c r="D53" s="10" t="n"/>
      <c r="E53" s="9" t="n"/>
      <c r="F53" s="9" t="n"/>
      <c r="G53" s="11" t="n"/>
      <c r="H53" s="12" t="n"/>
      <c r="I53" s="12" t="n"/>
      <c r="J53" s="9" t="n"/>
      <c r="K53" s="13">
        <f>IF($A53="","",SUMIFS(Ventas!$E$5:$E$404,Ventas!$B$5:$B$404,$A53))</f>
        <v/>
      </c>
      <c r="L53" s="13">
        <f>IF($A53="","",$J53-$K53)</f>
        <v/>
      </c>
      <c r="M53" s="14">
        <f>IF($G53="","",TODAY()-$G53)</f>
        <v/>
      </c>
      <c r="N53" s="15">
        <f>IFERROR($K53/$J53,"")</f>
        <v/>
      </c>
      <c r="O53" s="16">
        <f>IF($A53="","",$L53*$H53)</f>
        <v/>
      </c>
      <c r="P53" s="16">
        <f>IF($A53="","",SUMIFS(Ventas!$I$5:$I$404,Ventas!$B$5:$B$404,$A53))</f>
        <v/>
      </c>
      <c r="Q53" s="16">
        <f>IF($A53="","",SUMIFS(Ventas!$K$5:$K$404,Ventas!$B$5:$B$404,$A53))</f>
        <v/>
      </c>
      <c r="R53" s="14">
        <f>IF($A53="","",IF($L53&lt;=0,"AGOTADO",IF(AND($M53&gt;90,$N53&lt;0.3),"INVENTARIO MUERTO",IF(AND($M53&gt;60,$N53&lt;0.5),"ROTACIÓN LENTA",IF($N53&gt;=0.7,"SANO","EN CURSO")))))</f>
        <v/>
      </c>
    </row>
    <row r="54" ht="15" customHeight="1" s="27">
      <c r="A54" s="9" t="n"/>
      <c r="B54" s="9" t="n"/>
      <c r="C54" s="9" t="n"/>
      <c r="D54" s="10" t="n"/>
      <c r="E54" s="9" t="n"/>
      <c r="F54" s="9" t="n"/>
      <c r="G54" s="11" t="n"/>
      <c r="H54" s="12" t="n"/>
      <c r="I54" s="12" t="n"/>
      <c r="J54" s="9" t="n"/>
      <c r="K54" s="13">
        <f>IF($A54="","",SUMIFS(Ventas!$E$5:$E$404,Ventas!$B$5:$B$404,$A54))</f>
        <v/>
      </c>
      <c r="L54" s="13">
        <f>IF($A54="","",$J54-$K54)</f>
        <v/>
      </c>
      <c r="M54" s="14">
        <f>IF($G54="","",TODAY()-$G54)</f>
        <v/>
      </c>
      <c r="N54" s="15">
        <f>IFERROR($K54/$J54,"")</f>
        <v/>
      </c>
      <c r="O54" s="16">
        <f>IF($A54="","",$L54*$H54)</f>
        <v/>
      </c>
      <c r="P54" s="16">
        <f>IF($A54="","",SUMIFS(Ventas!$I$5:$I$404,Ventas!$B$5:$B$404,$A54))</f>
        <v/>
      </c>
      <c r="Q54" s="16">
        <f>IF($A54="","",SUMIFS(Ventas!$K$5:$K$404,Ventas!$B$5:$B$404,$A54))</f>
        <v/>
      </c>
      <c r="R54" s="14">
        <f>IF($A54="","",IF($L54&lt;=0,"AGOTADO",IF(AND($M54&gt;90,$N54&lt;0.3),"INVENTARIO MUERTO",IF(AND($M54&gt;60,$N54&lt;0.5),"ROTACIÓN LENTA",IF($N54&gt;=0.7,"SANO","EN CURSO")))))</f>
        <v/>
      </c>
    </row>
    <row r="55" ht="15" customHeight="1" s="27">
      <c r="A55" s="9" t="n"/>
      <c r="B55" s="9" t="n"/>
      <c r="C55" s="9" t="n"/>
      <c r="D55" s="10" t="n"/>
      <c r="E55" s="9" t="n"/>
      <c r="F55" s="9" t="n"/>
      <c r="G55" s="11" t="n"/>
      <c r="H55" s="12" t="n"/>
      <c r="I55" s="12" t="n"/>
      <c r="J55" s="9" t="n"/>
      <c r="K55" s="13">
        <f>IF($A55="","",SUMIFS(Ventas!$E$5:$E$404,Ventas!$B$5:$B$404,$A55))</f>
        <v/>
      </c>
      <c r="L55" s="13">
        <f>IF($A55="","",$J55-$K55)</f>
        <v/>
      </c>
      <c r="M55" s="14">
        <f>IF($G55="","",TODAY()-$G55)</f>
        <v/>
      </c>
      <c r="N55" s="15">
        <f>IFERROR($K55/$J55,"")</f>
        <v/>
      </c>
      <c r="O55" s="16">
        <f>IF($A55="","",$L55*$H55)</f>
        <v/>
      </c>
      <c r="P55" s="16">
        <f>IF($A55="","",SUMIFS(Ventas!$I$5:$I$404,Ventas!$B$5:$B$404,$A55))</f>
        <v/>
      </c>
      <c r="Q55" s="16">
        <f>IF($A55="","",SUMIFS(Ventas!$K$5:$K$404,Ventas!$B$5:$B$404,$A55))</f>
        <v/>
      </c>
      <c r="R55" s="14">
        <f>IF($A55="","",IF($L55&lt;=0,"AGOTADO",IF(AND($M55&gt;90,$N55&lt;0.3),"INVENTARIO MUERTO",IF(AND($M55&gt;60,$N55&lt;0.5),"ROTACIÓN LENTA",IF($N55&gt;=0.7,"SANO","EN CURSO")))))</f>
        <v/>
      </c>
    </row>
    <row r="56" ht="15" customHeight="1" s="27">
      <c r="A56" s="9" t="n"/>
      <c r="B56" s="9" t="n"/>
      <c r="C56" s="9" t="n"/>
      <c r="D56" s="10" t="n"/>
      <c r="E56" s="9" t="n"/>
      <c r="F56" s="9" t="n"/>
      <c r="G56" s="11" t="n"/>
      <c r="H56" s="12" t="n"/>
      <c r="I56" s="12" t="n"/>
      <c r="J56" s="9" t="n"/>
      <c r="K56" s="13">
        <f>IF($A56="","",SUMIFS(Ventas!$E$5:$E$404,Ventas!$B$5:$B$404,$A56))</f>
        <v/>
      </c>
      <c r="L56" s="13">
        <f>IF($A56="","",$J56-$K56)</f>
        <v/>
      </c>
      <c r="M56" s="14">
        <f>IF($G56="","",TODAY()-$G56)</f>
        <v/>
      </c>
      <c r="N56" s="15">
        <f>IFERROR($K56/$J56,"")</f>
        <v/>
      </c>
      <c r="O56" s="16">
        <f>IF($A56="","",$L56*$H56)</f>
        <v/>
      </c>
      <c r="P56" s="16">
        <f>IF($A56="","",SUMIFS(Ventas!$I$5:$I$404,Ventas!$B$5:$B$404,$A56))</f>
        <v/>
      </c>
      <c r="Q56" s="16">
        <f>IF($A56="","",SUMIFS(Ventas!$K$5:$K$404,Ventas!$B$5:$B$404,$A56))</f>
        <v/>
      </c>
      <c r="R56" s="14">
        <f>IF($A56="","",IF($L56&lt;=0,"AGOTADO",IF(AND($M56&gt;90,$N56&lt;0.3),"INVENTARIO MUERTO",IF(AND($M56&gt;60,$N56&lt;0.5),"ROTACIÓN LENTA",IF($N56&gt;=0.7,"SANO","EN CURSO")))))</f>
        <v/>
      </c>
    </row>
    <row r="57" ht="15" customHeight="1" s="27">
      <c r="A57" s="9" t="n"/>
      <c r="B57" s="9" t="n"/>
      <c r="C57" s="9" t="n"/>
      <c r="D57" s="10" t="n"/>
      <c r="E57" s="9" t="n"/>
      <c r="F57" s="9" t="n"/>
      <c r="G57" s="11" t="n"/>
      <c r="H57" s="12" t="n"/>
      <c r="I57" s="12" t="n"/>
      <c r="J57" s="9" t="n"/>
      <c r="K57" s="13">
        <f>IF($A57="","",SUMIFS(Ventas!$E$5:$E$404,Ventas!$B$5:$B$404,$A57))</f>
        <v/>
      </c>
      <c r="L57" s="13">
        <f>IF($A57="","",$J57-$K57)</f>
        <v/>
      </c>
      <c r="M57" s="14">
        <f>IF($G57="","",TODAY()-$G57)</f>
        <v/>
      </c>
      <c r="N57" s="15">
        <f>IFERROR($K57/$J57,"")</f>
        <v/>
      </c>
      <c r="O57" s="16">
        <f>IF($A57="","",$L57*$H57)</f>
        <v/>
      </c>
      <c r="P57" s="16">
        <f>IF($A57="","",SUMIFS(Ventas!$I$5:$I$404,Ventas!$B$5:$B$404,$A57))</f>
        <v/>
      </c>
      <c r="Q57" s="16">
        <f>IF($A57="","",SUMIFS(Ventas!$K$5:$K$404,Ventas!$B$5:$B$404,$A57))</f>
        <v/>
      </c>
      <c r="R57" s="14">
        <f>IF($A57="","",IF($L57&lt;=0,"AGOTADO",IF(AND($M57&gt;90,$N57&lt;0.3),"INVENTARIO MUERTO",IF(AND($M57&gt;60,$N57&lt;0.5),"ROTACIÓN LENTA",IF($N57&gt;=0.7,"SANO","EN CURSO")))))</f>
        <v/>
      </c>
    </row>
    <row r="58" ht="15" customHeight="1" s="27">
      <c r="A58" s="9" t="n"/>
      <c r="B58" s="9" t="n"/>
      <c r="C58" s="9" t="n"/>
      <c r="D58" s="10" t="n"/>
      <c r="E58" s="9" t="n"/>
      <c r="F58" s="9" t="n"/>
      <c r="G58" s="11" t="n"/>
      <c r="H58" s="12" t="n"/>
      <c r="I58" s="12" t="n"/>
      <c r="J58" s="9" t="n"/>
      <c r="K58" s="13">
        <f>IF($A58="","",SUMIFS(Ventas!$E$5:$E$404,Ventas!$B$5:$B$404,$A58))</f>
        <v/>
      </c>
      <c r="L58" s="13">
        <f>IF($A58="","",$J58-$K58)</f>
        <v/>
      </c>
      <c r="M58" s="14">
        <f>IF($G58="","",TODAY()-$G58)</f>
        <v/>
      </c>
      <c r="N58" s="15">
        <f>IFERROR($K58/$J58,"")</f>
        <v/>
      </c>
      <c r="O58" s="16">
        <f>IF($A58="","",$L58*$H58)</f>
        <v/>
      </c>
      <c r="P58" s="16">
        <f>IF($A58="","",SUMIFS(Ventas!$I$5:$I$404,Ventas!$B$5:$B$404,$A58))</f>
        <v/>
      </c>
      <c r="Q58" s="16">
        <f>IF($A58="","",SUMIFS(Ventas!$K$5:$K$404,Ventas!$B$5:$B$404,$A58))</f>
        <v/>
      </c>
      <c r="R58" s="14">
        <f>IF($A58="","",IF($L58&lt;=0,"AGOTADO",IF(AND($M58&gt;90,$N58&lt;0.3),"INVENTARIO MUERTO",IF(AND($M58&gt;60,$N58&lt;0.5),"ROTACIÓN LENTA",IF($N58&gt;=0.7,"SANO","EN CURSO")))))</f>
        <v/>
      </c>
    </row>
    <row r="59" ht="15" customHeight="1" s="27">
      <c r="A59" s="9" t="n"/>
      <c r="B59" s="9" t="n"/>
      <c r="C59" s="9" t="n"/>
      <c r="D59" s="10" t="n"/>
      <c r="E59" s="9" t="n"/>
      <c r="F59" s="9" t="n"/>
      <c r="G59" s="11" t="n"/>
      <c r="H59" s="12" t="n"/>
      <c r="I59" s="12" t="n"/>
      <c r="J59" s="9" t="n"/>
      <c r="K59" s="13">
        <f>IF($A59="","",SUMIFS(Ventas!$E$5:$E$404,Ventas!$B$5:$B$404,$A59))</f>
        <v/>
      </c>
      <c r="L59" s="13">
        <f>IF($A59="","",$J59-$K59)</f>
        <v/>
      </c>
      <c r="M59" s="14">
        <f>IF($G59="","",TODAY()-$G59)</f>
        <v/>
      </c>
      <c r="N59" s="15">
        <f>IFERROR($K59/$J59,"")</f>
        <v/>
      </c>
      <c r="O59" s="16">
        <f>IF($A59="","",$L59*$H59)</f>
        <v/>
      </c>
      <c r="P59" s="16">
        <f>IF($A59="","",SUMIFS(Ventas!$I$5:$I$404,Ventas!$B$5:$B$404,$A59))</f>
        <v/>
      </c>
      <c r="Q59" s="16">
        <f>IF($A59="","",SUMIFS(Ventas!$K$5:$K$404,Ventas!$B$5:$B$404,$A59))</f>
        <v/>
      </c>
      <c r="R59" s="14">
        <f>IF($A59="","",IF($L59&lt;=0,"AGOTADO",IF(AND($M59&gt;90,$N59&lt;0.3),"INVENTARIO MUERTO",IF(AND($M59&gt;60,$N59&lt;0.5),"ROTACIÓN LENTA",IF($N59&gt;=0.7,"SANO","EN CURSO")))))</f>
        <v/>
      </c>
    </row>
    <row r="60" ht="15" customHeight="1" s="27">
      <c r="A60" s="9" t="n"/>
      <c r="B60" s="9" t="n"/>
      <c r="C60" s="9" t="n"/>
      <c r="D60" s="10" t="n"/>
      <c r="E60" s="9" t="n"/>
      <c r="F60" s="9" t="n"/>
      <c r="G60" s="11" t="n"/>
      <c r="H60" s="12" t="n"/>
      <c r="I60" s="12" t="n"/>
      <c r="J60" s="9" t="n"/>
      <c r="K60" s="13">
        <f>IF($A60="","",SUMIFS(Ventas!$E$5:$E$404,Ventas!$B$5:$B$404,$A60))</f>
        <v/>
      </c>
      <c r="L60" s="13">
        <f>IF($A60="","",$J60-$K60)</f>
        <v/>
      </c>
      <c r="M60" s="14">
        <f>IF($G60="","",TODAY()-$G60)</f>
        <v/>
      </c>
      <c r="N60" s="15">
        <f>IFERROR($K60/$J60,"")</f>
        <v/>
      </c>
      <c r="O60" s="16">
        <f>IF($A60="","",$L60*$H60)</f>
        <v/>
      </c>
      <c r="P60" s="16">
        <f>IF($A60="","",SUMIFS(Ventas!$I$5:$I$404,Ventas!$B$5:$B$404,$A60))</f>
        <v/>
      </c>
      <c r="Q60" s="16">
        <f>IF($A60="","",SUMIFS(Ventas!$K$5:$K$404,Ventas!$B$5:$B$404,$A60))</f>
        <v/>
      </c>
      <c r="R60" s="14">
        <f>IF($A60="","",IF($L60&lt;=0,"AGOTADO",IF(AND($M60&gt;90,$N60&lt;0.3),"INVENTARIO MUERTO",IF(AND($M60&gt;60,$N60&lt;0.5),"ROTACIÓN LENTA",IF($N60&gt;=0.7,"SANO","EN CURSO")))))</f>
        <v/>
      </c>
    </row>
    <row r="61" ht="15" customHeight="1" s="27">
      <c r="A61" s="9" t="n"/>
      <c r="B61" s="9" t="n"/>
      <c r="C61" s="9" t="n"/>
      <c r="D61" s="10" t="n"/>
      <c r="E61" s="9" t="n"/>
      <c r="F61" s="9" t="n"/>
      <c r="G61" s="11" t="n"/>
      <c r="H61" s="12" t="n"/>
      <c r="I61" s="12" t="n"/>
      <c r="J61" s="9" t="n"/>
      <c r="K61" s="13">
        <f>IF($A61="","",SUMIFS(Ventas!$E$5:$E$404,Ventas!$B$5:$B$404,$A61))</f>
        <v/>
      </c>
      <c r="L61" s="13">
        <f>IF($A61="","",$J61-$K61)</f>
        <v/>
      </c>
      <c r="M61" s="14">
        <f>IF($G61="","",TODAY()-$G61)</f>
        <v/>
      </c>
      <c r="N61" s="15">
        <f>IFERROR($K61/$J61,"")</f>
        <v/>
      </c>
      <c r="O61" s="16">
        <f>IF($A61="","",$L61*$H61)</f>
        <v/>
      </c>
      <c r="P61" s="16">
        <f>IF($A61="","",SUMIFS(Ventas!$I$5:$I$404,Ventas!$B$5:$B$404,$A61))</f>
        <v/>
      </c>
      <c r="Q61" s="16">
        <f>IF($A61="","",SUMIFS(Ventas!$K$5:$K$404,Ventas!$B$5:$B$404,$A61))</f>
        <v/>
      </c>
      <c r="R61" s="14">
        <f>IF($A61="","",IF($L61&lt;=0,"AGOTADO",IF(AND($M61&gt;90,$N61&lt;0.3),"INVENTARIO MUERTO",IF(AND($M61&gt;60,$N61&lt;0.5),"ROTACIÓN LENTA",IF($N61&gt;=0.7,"SANO","EN CURSO")))))</f>
        <v/>
      </c>
    </row>
    <row r="62" ht="15" customHeight="1" s="27">
      <c r="A62" s="9" t="n"/>
      <c r="B62" s="9" t="n"/>
      <c r="C62" s="9" t="n"/>
      <c r="D62" s="10" t="n"/>
      <c r="E62" s="9" t="n"/>
      <c r="F62" s="9" t="n"/>
      <c r="G62" s="11" t="n"/>
      <c r="H62" s="12" t="n"/>
      <c r="I62" s="12" t="n"/>
      <c r="J62" s="9" t="n"/>
      <c r="K62" s="13">
        <f>IF($A62="","",SUMIFS(Ventas!$E$5:$E$404,Ventas!$B$5:$B$404,$A62))</f>
        <v/>
      </c>
      <c r="L62" s="13">
        <f>IF($A62="","",$J62-$K62)</f>
        <v/>
      </c>
      <c r="M62" s="14">
        <f>IF($G62="","",TODAY()-$G62)</f>
        <v/>
      </c>
      <c r="N62" s="15">
        <f>IFERROR($K62/$J62,"")</f>
        <v/>
      </c>
      <c r="O62" s="16">
        <f>IF($A62="","",$L62*$H62)</f>
        <v/>
      </c>
      <c r="P62" s="16">
        <f>IF($A62="","",SUMIFS(Ventas!$I$5:$I$404,Ventas!$B$5:$B$404,$A62))</f>
        <v/>
      </c>
      <c r="Q62" s="16">
        <f>IF($A62="","",SUMIFS(Ventas!$K$5:$K$404,Ventas!$B$5:$B$404,$A62))</f>
        <v/>
      </c>
      <c r="R62" s="14">
        <f>IF($A62="","",IF($L62&lt;=0,"AGOTADO",IF(AND($M62&gt;90,$N62&lt;0.3),"INVENTARIO MUERTO",IF(AND($M62&gt;60,$N62&lt;0.5),"ROTACIÓN LENTA",IF($N62&gt;=0.7,"SANO","EN CURSO")))))</f>
        <v/>
      </c>
    </row>
    <row r="63" ht="15" customHeight="1" s="27">
      <c r="A63" s="9" t="n"/>
      <c r="B63" s="9" t="n"/>
      <c r="C63" s="9" t="n"/>
      <c r="D63" s="10" t="n"/>
      <c r="E63" s="9" t="n"/>
      <c r="F63" s="9" t="n"/>
      <c r="G63" s="11" t="n"/>
      <c r="H63" s="12" t="n"/>
      <c r="I63" s="12" t="n"/>
      <c r="J63" s="9" t="n"/>
      <c r="K63" s="13">
        <f>IF($A63="","",SUMIFS(Ventas!$E$5:$E$404,Ventas!$B$5:$B$404,$A63))</f>
        <v/>
      </c>
      <c r="L63" s="13">
        <f>IF($A63="","",$J63-$K63)</f>
        <v/>
      </c>
      <c r="M63" s="14">
        <f>IF($G63="","",TODAY()-$G63)</f>
        <v/>
      </c>
      <c r="N63" s="15">
        <f>IFERROR($K63/$J63,"")</f>
        <v/>
      </c>
      <c r="O63" s="16">
        <f>IF($A63="","",$L63*$H63)</f>
        <v/>
      </c>
      <c r="P63" s="16">
        <f>IF($A63="","",SUMIFS(Ventas!$I$5:$I$404,Ventas!$B$5:$B$404,$A63))</f>
        <v/>
      </c>
      <c r="Q63" s="16">
        <f>IF($A63="","",SUMIFS(Ventas!$K$5:$K$404,Ventas!$B$5:$B$404,$A63))</f>
        <v/>
      </c>
      <c r="R63" s="14">
        <f>IF($A63="","",IF($L63&lt;=0,"AGOTADO",IF(AND($M63&gt;90,$N63&lt;0.3),"INVENTARIO MUERTO",IF(AND($M63&gt;60,$N63&lt;0.5),"ROTACIÓN LENTA",IF($N63&gt;=0.7,"SANO","EN CURSO")))))</f>
        <v/>
      </c>
    </row>
    <row r="64" ht="15" customHeight="1" s="27">
      <c r="A64" s="9" t="n"/>
      <c r="B64" s="9" t="n"/>
      <c r="C64" s="9" t="n"/>
      <c r="D64" s="10" t="n"/>
      <c r="E64" s="9" t="n"/>
      <c r="F64" s="9" t="n"/>
      <c r="G64" s="11" t="n"/>
      <c r="H64" s="12" t="n"/>
      <c r="I64" s="12" t="n"/>
      <c r="J64" s="9" t="n"/>
      <c r="K64" s="13">
        <f>IF($A64="","",SUMIFS(Ventas!$E$5:$E$404,Ventas!$B$5:$B$404,$A64))</f>
        <v/>
      </c>
      <c r="L64" s="13">
        <f>IF($A64="","",$J64-$K64)</f>
        <v/>
      </c>
      <c r="M64" s="14">
        <f>IF($G64="","",TODAY()-$G64)</f>
        <v/>
      </c>
      <c r="N64" s="15">
        <f>IFERROR($K64/$J64,"")</f>
        <v/>
      </c>
      <c r="O64" s="16">
        <f>IF($A64="","",$L64*$H64)</f>
        <v/>
      </c>
      <c r="P64" s="16">
        <f>IF($A64="","",SUMIFS(Ventas!$I$5:$I$404,Ventas!$B$5:$B$404,$A64))</f>
        <v/>
      </c>
      <c r="Q64" s="16">
        <f>IF($A64="","",SUMIFS(Ventas!$K$5:$K$404,Ventas!$B$5:$B$404,$A64))</f>
        <v/>
      </c>
      <c r="R64" s="14">
        <f>IF($A64="","",IF($L64&lt;=0,"AGOTADO",IF(AND($M64&gt;90,$N64&lt;0.3),"INVENTARIO MUERTO",IF(AND($M64&gt;60,$N64&lt;0.5),"ROTACIÓN LENTA",IF($N64&gt;=0.7,"SANO","EN CURSO")))))</f>
        <v/>
      </c>
    </row>
    <row r="65" ht="15" customHeight="1" s="27">
      <c r="A65" s="9" t="n"/>
      <c r="B65" s="9" t="n"/>
      <c r="C65" s="9" t="n"/>
      <c r="D65" s="10" t="n"/>
      <c r="E65" s="9" t="n"/>
      <c r="F65" s="9" t="n"/>
      <c r="G65" s="11" t="n"/>
      <c r="H65" s="12" t="n"/>
      <c r="I65" s="12" t="n"/>
      <c r="J65" s="9" t="n"/>
      <c r="K65" s="13">
        <f>IF($A65="","",SUMIFS(Ventas!$E$5:$E$404,Ventas!$B$5:$B$404,$A65))</f>
        <v/>
      </c>
      <c r="L65" s="13">
        <f>IF($A65="","",$J65-$K65)</f>
        <v/>
      </c>
      <c r="M65" s="14">
        <f>IF($G65="","",TODAY()-$G65)</f>
        <v/>
      </c>
      <c r="N65" s="15">
        <f>IFERROR($K65/$J65,"")</f>
        <v/>
      </c>
      <c r="O65" s="16">
        <f>IF($A65="","",$L65*$H65)</f>
        <v/>
      </c>
      <c r="P65" s="16">
        <f>IF($A65="","",SUMIFS(Ventas!$I$5:$I$404,Ventas!$B$5:$B$404,$A65))</f>
        <v/>
      </c>
      <c r="Q65" s="16">
        <f>IF($A65="","",SUMIFS(Ventas!$K$5:$K$404,Ventas!$B$5:$B$404,$A65))</f>
        <v/>
      </c>
      <c r="R65" s="14">
        <f>IF($A65="","",IF($L65&lt;=0,"AGOTADO",IF(AND($M65&gt;90,$N65&lt;0.3),"INVENTARIO MUERTO",IF(AND($M65&gt;60,$N65&lt;0.5),"ROTACIÓN LENTA",IF($N65&gt;=0.7,"SANO","EN CURSO")))))</f>
        <v/>
      </c>
    </row>
    <row r="66" ht="15" customHeight="1" s="27">
      <c r="A66" s="9" t="n"/>
      <c r="B66" s="9" t="n"/>
      <c r="C66" s="9" t="n"/>
      <c r="D66" s="10" t="n"/>
      <c r="E66" s="9" t="n"/>
      <c r="F66" s="9" t="n"/>
      <c r="G66" s="11" t="n"/>
      <c r="H66" s="12" t="n"/>
      <c r="I66" s="12" t="n"/>
      <c r="J66" s="9" t="n"/>
      <c r="K66" s="13">
        <f>IF($A66="","",SUMIFS(Ventas!$E$5:$E$404,Ventas!$B$5:$B$404,$A66))</f>
        <v/>
      </c>
      <c r="L66" s="13">
        <f>IF($A66="","",$J66-$K66)</f>
        <v/>
      </c>
      <c r="M66" s="14">
        <f>IF($G66="","",TODAY()-$G66)</f>
        <v/>
      </c>
      <c r="N66" s="15">
        <f>IFERROR($K66/$J66,"")</f>
        <v/>
      </c>
      <c r="O66" s="16">
        <f>IF($A66="","",$L66*$H66)</f>
        <v/>
      </c>
      <c r="P66" s="16">
        <f>IF($A66="","",SUMIFS(Ventas!$I$5:$I$404,Ventas!$B$5:$B$404,$A66))</f>
        <v/>
      </c>
      <c r="Q66" s="16">
        <f>IF($A66="","",SUMIFS(Ventas!$K$5:$K$404,Ventas!$B$5:$B$404,$A66))</f>
        <v/>
      </c>
      <c r="R66" s="14">
        <f>IF($A66="","",IF($L66&lt;=0,"AGOTADO",IF(AND($M66&gt;90,$N66&lt;0.3),"INVENTARIO MUERTO",IF(AND($M66&gt;60,$N66&lt;0.5),"ROTACIÓN LENTA",IF($N66&gt;=0.7,"SANO","EN CURSO")))))</f>
        <v/>
      </c>
    </row>
    <row r="67" ht="15" customHeight="1" s="27">
      <c r="A67" s="9" t="n"/>
      <c r="B67" s="9" t="n"/>
      <c r="C67" s="9" t="n"/>
      <c r="D67" s="10" t="n"/>
      <c r="E67" s="9" t="n"/>
      <c r="F67" s="9" t="n"/>
      <c r="G67" s="11" t="n"/>
      <c r="H67" s="12" t="n"/>
      <c r="I67" s="12" t="n"/>
      <c r="J67" s="9" t="n"/>
      <c r="K67" s="13">
        <f>IF($A67="","",SUMIFS(Ventas!$E$5:$E$404,Ventas!$B$5:$B$404,$A67))</f>
        <v/>
      </c>
      <c r="L67" s="13">
        <f>IF($A67="","",$J67-$K67)</f>
        <v/>
      </c>
      <c r="M67" s="14">
        <f>IF($G67="","",TODAY()-$G67)</f>
        <v/>
      </c>
      <c r="N67" s="15">
        <f>IFERROR($K67/$J67,"")</f>
        <v/>
      </c>
      <c r="O67" s="16">
        <f>IF($A67="","",$L67*$H67)</f>
        <v/>
      </c>
      <c r="P67" s="16">
        <f>IF($A67="","",SUMIFS(Ventas!$I$5:$I$404,Ventas!$B$5:$B$404,$A67))</f>
        <v/>
      </c>
      <c r="Q67" s="16">
        <f>IF($A67="","",SUMIFS(Ventas!$K$5:$K$404,Ventas!$B$5:$B$404,$A67))</f>
        <v/>
      </c>
      <c r="R67" s="14">
        <f>IF($A67="","",IF($L67&lt;=0,"AGOTADO",IF(AND($M67&gt;90,$N67&lt;0.3),"INVENTARIO MUERTO",IF(AND($M67&gt;60,$N67&lt;0.5),"ROTACIÓN LENTA",IF($N67&gt;=0.7,"SANO","EN CURSO")))))</f>
        <v/>
      </c>
    </row>
    <row r="68" ht="15" customHeight="1" s="27">
      <c r="A68" s="9" t="n"/>
      <c r="B68" s="9" t="n"/>
      <c r="C68" s="9" t="n"/>
      <c r="D68" s="10" t="n"/>
      <c r="E68" s="9" t="n"/>
      <c r="F68" s="9" t="n"/>
      <c r="G68" s="11" t="n"/>
      <c r="H68" s="12" t="n"/>
      <c r="I68" s="12" t="n"/>
      <c r="J68" s="9" t="n"/>
      <c r="K68" s="13">
        <f>IF($A68="","",SUMIFS(Ventas!$E$5:$E$404,Ventas!$B$5:$B$404,$A68))</f>
        <v/>
      </c>
      <c r="L68" s="13">
        <f>IF($A68="","",$J68-$K68)</f>
        <v/>
      </c>
      <c r="M68" s="14">
        <f>IF($G68="","",TODAY()-$G68)</f>
        <v/>
      </c>
      <c r="N68" s="15">
        <f>IFERROR($K68/$J68,"")</f>
        <v/>
      </c>
      <c r="O68" s="16">
        <f>IF($A68="","",$L68*$H68)</f>
        <v/>
      </c>
      <c r="P68" s="16">
        <f>IF($A68="","",SUMIFS(Ventas!$I$5:$I$404,Ventas!$B$5:$B$404,$A68))</f>
        <v/>
      </c>
      <c r="Q68" s="16">
        <f>IF($A68="","",SUMIFS(Ventas!$K$5:$K$404,Ventas!$B$5:$B$404,$A68))</f>
        <v/>
      </c>
      <c r="R68" s="14">
        <f>IF($A68="","",IF($L68&lt;=0,"AGOTADO",IF(AND($M68&gt;90,$N68&lt;0.3),"INVENTARIO MUERTO",IF(AND($M68&gt;60,$N68&lt;0.5),"ROTACIÓN LENTA",IF($N68&gt;=0.7,"SANO","EN CURSO")))))</f>
        <v/>
      </c>
    </row>
    <row r="69" ht="15" customHeight="1" s="27">
      <c r="A69" s="9" t="n"/>
      <c r="B69" s="9" t="n"/>
      <c r="C69" s="9" t="n"/>
      <c r="D69" s="10" t="n"/>
      <c r="E69" s="9" t="n"/>
      <c r="F69" s="9" t="n"/>
      <c r="G69" s="11" t="n"/>
      <c r="H69" s="12" t="n"/>
      <c r="I69" s="12" t="n"/>
      <c r="J69" s="9" t="n"/>
      <c r="K69" s="13">
        <f>IF($A69="","",SUMIFS(Ventas!$E$5:$E$404,Ventas!$B$5:$B$404,$A69))</f>
        <v/>
      </c>
      <c r="L69" s="13">
        <f>IF($A69="","",$J69-$K69)</f>
        <v/>
      </c>
      <c r="M69" s="14">
        <f>IF($G69="","",TODAY()-$G69)</f>
        <v/>
      </c>
      <c r="N69" s="15">
        <f>IFERROR($K69/$J69,"")</f>
        <v/>
      </c>
      <c r="O69" s="16">
        <f>IF($A69="","",$L69*$H69)</f>
        <v/>
      </c>
      <c r="P69" s="16">
        <f>IF($A69="","",SUMIFS(Ventas!$I$5:$I$404,Ventas!$B$5:$B$404,$A69))</f>
        <v/>
      </c>
      <c r="Q69" s="16">
        <f>IF($A69="","",SUMIFS(Ventas!$K$5:$K$404,Ventas!$B$5:$B$404,$A69))</f>
        <v/>
      </c>
      <c r="R69" s="14">
        <f>IF($A69="","",IF($L69&lt;=0,"AGOTADO",IF(AND($M69&gt;90,$N69&lt;0.3),"INVENTARIO MUERTO",IF(AND($M69&gt;60,$N69&lt;0.5),"ROTACIÓN LENTA",IF($N69&gt;=0.7,"SANO","EN CURSO")))))</f>
        <v/>
      </c>
    </row>
    <row r="70" ht="15" customHeight="1" s="27">
      <c r="A70" s="9" t="n"/>
      <c r="B70" s="9" t="n"/>
      <c r="C70" s="9" t="n"/>
      <c r="D70" s="10" t="n"/>
      <c r="E70" s="9" t="n"/>
      <c r="F70" s="9" t="n"/>
      <c r="G70" s="11" t="n"/>
      <c r="H70" s="12" t="n"/>
      <c r="I70" s="12" t="n"/>
      <c r="J70" s="9" t="n"/>
      <c r="K70" s="13">
        <f>IF($A70="","",SUMIFS(Ventas!$E$5:$E$404,Ventas!$B$5:$B$404,$A70))</f>
        <v/>
      </c>
      <c r="L70" s="13">
        <f>IF($A70="","",$J70-$K70)</f>
        <v/>
      </c>
      <c r="M70" s="14">
        <f>IF($G70="","",TODAY()-$G70)</f>
        <v/>
      </c>
      <c r="N70" s="15">
        <f>IFERROR($K70/$J70,"")</f>
        <v/>
      </c>
      <c r="O70" s="16">
        <f>IF($A70="","",$L70*$H70)</f>
        <v/>
      </c>
      <c r="P70" s="16">
        <f>IF($A70="","",SUMIFS(Ventas!$I$5:$I$404,Ventas!$B$5:$B$404,$A70))</f>
        <v/>
      </c>
      <c r="Q70" s="16">
        <f>IF($A70="","",SUMIFS(Ventas!$K$5:$K$404,Ventas!$B$5:$B$404,$A70))</f>
        <v/>
      </c>
      <c r="R70" s="14">
        <f>IF($A70="","",IF($L70&lt;=0,"AGOTADO",IF(AND($M70&gt;90,$N70&lt;0.3),"INVENTARIO MUERTO",IF(AND($M70&gt;60,$N70&lt;0.5),"ROTACIÓN LENTA",IF($N70&gt;=0.7,"SANO","EN CURSO")))))</f>
        <v/>
      </c>
    </row>
    <row r="71" ht="15" customHeight="1" s="27">
      <c r="A71" s="9" t="n"/>
      <c r="B71" s="9" t="n"/>
      <c r="C71" s="9" t="n"/>
      <c r="D71" s="10" t="n"/>
      <c r="E71" s="9" t="n"/>
      <c r="F71" s="9" t="n"/>
      <c r="G71" s="11" t="n"/>
      <c r="H71" s="12" t="n"/>
      <c r="I71" s="12" t="n"/>
      <c r="J71" s="9" t="n"/>
      <c r="K71" s="13">
        <f>IF($A71="","",SUMIFS(Ventas!$E$5:$E$404,Ventas!$B$5:$B$404,$A71))</f>
        <v/>
      </c>
      <c r="L71" s="13">
        <f>IF($A71="","",$J71-$K71)</f>
        <v/>
      </c>
      <c r="M71" s="14">
        <f>IF($G71="","",TODAY()-$G71)</f>
        <v/>
      </c>
      <c r="N71" s="15">
        <f>IFERROR($K71/$J71,"")</f>
        <v/>
      </c>
      <c r="O71" s="16">
        <f>IF($A71="","",$L71*$H71)</f>
        <v/>
      </c>
      <c r="P71" s="16">
        <f>IF($A71="","",SUMIFS(Ventas!$I$5:$I$404,Ventas!$B$5:$B$404,$A71))</f>
        <v/>
      </c>
      <c r="Q71" s="16">
        <f>IF($A71="","",SUMIFS(Ventas!$K$5:$K$404,Ventas!$B$5:$B$404,$A71))</f>
        <v/>
      </c>
      <c r="R71" s="14">
        <f>IF($A71="","",IF($L71&lt;=0,"AGOTADO",IF(AND($M71&gt;90,$N71&lt;0.3),"INVENTARIO MUERTO",IF(AND($M71&gt;60,$N71&lt;0.5),"ROTACIÓN LENTA",IF($N71&gt;=0.7,"SANO","EN CURSO")))))</f>
        <v/>
      </c>
    </row>
    <row r="72" ht="15" customHeight="1" s="27">
      <c r="A72" s="9" t="n"/>
      <c r="B72" s="9" t="n"/>
      <c r="C72" s="9" t="n"/>
      <c r="D72" s="10" t="n"/>
      <c r="E72" s="9" t="n"/>
      <c r="F72" s="9" t="n"/>
      <c r="G72" s="11" t="n"/>
      <c r="H72" s="12" t="n"/>
      <c r="I72" s="12" t="n"/>
      <c r="J72" s="9" t="n"/>
      <c r="K72" s="13">
        <f>IF($A72="","",SUMIFS(Ventas!$E$5:$E$404,Ventas!$B$5:$B$404,$A72))</f>
        <v/>
      </c>
      <c r="L72" s="13">
        <f>IF($A72="","",$J72-$K72)</f>
        <v/>
      </c>
      <c r="M72" s="14">
        <f>IF($G72="","",TODAY()-$G72)</f>
        <v/>
      </c>
      <c r="N72" s="15">
        <f>IFERROR($K72/$J72,"")</f>
        <v/>
      </c>
      <c r="O72" s="16">
        <f>IF($A72="","",$L72*$H72)</f>
        <v/>
      </c>
      <c r="P72" s="16">
        <f>IF($A72="","",SUMIFS(Ventas!$I$5:$I$404,Ventas!$B$5:$B$404,$A72))</f>
        <v/>
      </c>
      <c r="Q72" s="16">
        <f>IF($A72="","",SUMIFS(Ventas!$K$5:$K$404,Ventas!$B$5:$B$404,$A72))</f>
        <v/>
      </c>
      <c r="R72" s="14">
        <f>IF($A72="","",IF($L72&lt;=0,"AGOTADO",IF(AND($M72&gt;90,$N72&lt;0.3),"INVENTARIO MUERTO",IF(AND($M72&gt;60,$N72&lt;0.5),"ROTACIÓN LENTA",IF($N72&gt;=0.7,"SANO","EN CURSO")))))</f>
        <v/>
      </c>
    </row>
    <row r="73" ht="15" customHeight="1" s="27">
      <c r="A73" s="9" t="n"/>
      <c r="B73" s="9" t="n"/>
      <c r="C73" s="9" t="n"/>
      <c r="D73" s="10" t="n"/>
      <c r="E73" s="9" t="n"/>
      <c r="F73" s="9" t="n"/>
      <c r="G73" s="11" t="n"/>
      <c r="H73" s="12" t="n"/>
      <c r="I73" s="12" t="n"/>
      <c r="J73" s="9" t="n"/>
      <c r="K73" s="13">
        <f>IF($A73="","",SUMIFS(Ventas!$E$5:$E$404,Ventas!$B$5:$B$404,$A73))</f>
        <v/>
      </c>
      <c r="L73" s="13">
        <f>IF($A73="","",$J73-$K73)</f>
        <v/>
      </c>
      <c r="M73" s="14">
        <f>IF($G73="","",TODAY()-$G73)</f>
        <v/>
      </c>
      <c r="N73" s="15">
        <f>IFERROR($K73/$J73,"")</f>
        <v/>
      </c>
      <c r="O73" s="16">
        <f>IF($A73="","",$L73*$H73)</f>
        <v/>
      </c>
      <c r="P73" s="16">
        <f>IF($A73="","",SUMIFS(Ventas!$I$5:$I$404,Ventas!$B$5:$B$404,$A73))</f>
        <v/>
      </c>
      <c r="Q73" s="16">
        <f>IF($A73="","",SUMIFS(Ventas!$K$5:$K$404,Ventas!$B$5:$B$404,$A73))</f>
        <v/>
      </c>
      <c r="R73" s="14">
        <f>IF($A73="","",IF($L73&lt;=0,"AGOTADO",IF(AND($M73&gt;90,$N73&lt;0.3),"INVENTARIO MUERTO",IF(AND($M73&gt;60,$N73&lt;0.5),"ROTACIÓN LENTA",IF($N73&gt;=0.7,"SANO","EN CURSO")))))</f>
        <v/>
      </c>
    </row>
    <row r="74" ht="15" customHeight="1" s="27">
      <c r="A74" s="9" t="n"/>
      <c r="B74" s="9" t="n"/>
      <c r="C74" s="9" t="n"/>
      <c r="D74" s="10" t="n"/>
      <c r="E74" s="9" t="n"/>
      <c r="F74" s="9" t="n"/>
      <c r="G74" s="11" t="n"/>
      <c r="H74" s="12" t="n"/>
      <c r="I74" s="12" t="n"/>
      <c r="J74" s="9" t="n"/>
      <c r="K74" s="13">
        <f>IF($A74="","",SUMIFS(Ventas!$E$5:$E$404,Ventas!$B$5:$B$404,$A74))</f>
        <v/>
      </c>
      <c r="L74" s="13">
        <f>IF($A74="","",$J74-$K74)</f>
        <v/>
      </c>
      <c r="M74" s="14">
        <f>IF($G74="","",TODAY()-$G74)</f>
        <v/>
      </c>
      <c r="N74" s="15">
        <f>IFERROR($K74/$J74,"")</f>
        <v/>
      </c>
      <c r="O74" s="16">
        <f>IF($A74="","",$L74*$H74)</f>
        <v/>
      </c>
      <c r="P74" s="16">
        <f>IF($A74="","",SUMIFS(Ventas!$I$5:$I$404,Ventas!$B$5:$B$404,$A74))</f>
        <v/>
      </c>
      <c r="Q74" s="16">
        <f>IF($A74="","",SUMIFS(Ventas!$K$5:$K$404,Ventas!$B$5:$B$404,$A74))</f>
        <v/>
      </c>
      <c r="R74" s="14">
        <f>IF($A74="","",IF($L74&lt;=0,"AGOTADO",IF(AND($M74&gt;90,$N74&lt;0.3),"INVENTARIO MUERTO",IF(AND($M74&gt;60,$N74&lt;0.5),"ROTACIÓN LENTA",IF($N74&gt;=0.7,"SANO","EN CURSO")))))</f>
        <v/>
      </c>
    </row>
    <row r="75" ht="15" customHeight="1" s="27">
      <c r="A75" s="9" t="n"/>
      <c r="B75" s="9" t="n"/>
      <c r="C75" s="9" t="n"/>
      <c r="D75" s="10" t="n"/>
      <c r="E75" s="9" t="n"/>
      <c r="F75" s="9" t="n"/>
      <c r="G75" s="11" t="n"/>
      <c r="H75" s="12" t="n"/>
      <c r="I75" s="12" t="n"/>
      <c r="J75" s="9" t="n"/>
      <c r="K75" s="13">
        <f>IF($A75="","",SUMIFS(Ventas!$E$5:$E$404,Ventas!$B$5:$B$404,$A75))</f>
        <v/>
      </c>
      <c r="L75" s="13">
        <f>IF($A75="","",$J75-$K75)</f>
        <v/>
      </c>
      <c r="M75" s="14">
        <f>IF($G75="","",TODAY()-$G75)</f>
        <v/>
      </c>
      <c r="N75" s="15">
        <f>IFERROR($K75/$J75,"")</f>
        <v/>
      </c>
      <c r="O75" s="16">
        <f>IF($A75="","",$L75*$H75)</f>
        <v/>
      </c>
      <c r="P75" s="16">
        <f>IF($A75="","",SUMIFS(Ventas!$I$5:$I$404,Ventas!$B$5:$B$404,$A75))</f>
        <v/>
      </c>
      <c r="Q75" s="16">
        <f>IF($A75="","",SUMIFS(Ventas!$K$5:$K$404,Ventas!$B$5:$B$404,$A75))</f>
        <v/>
      </c>
      <c r="R75" s="14">
        <f>IF($A75="","",IF($L75&lt;=0,"AGOTADO",IF(AND($M75&gt;90,$N75&lt;0.3),"INVENTARIO MUERTO",IF(AND($M75&gt;60,$N75&lt;0.5),"ROTACIÓN LENTA",IF($N75&gt;=0.7,"SANO","EN CURSO")))))</f>
        <v/>
      </c>
    </row>
    <row r="76" ht="15" customHeight="1" s="27">
      <c r="A76" s="9" t="n"/>
      <c r="B76" s="9" t="n"/>
      <c r="C76" s="9" t="n"/>
      <c r="D76" s="10" t="n"/>
      <c r="E76" s="9" t="n"/>
      <c r="F76" s="9" t="n"/>
      <c r="G76" s="11" t="n"/>
      <c r="H76" s="12" t="n"/>
      <c r="I76" s="12" t="n"/>
      <c r="J76" s="9" t="n"/>
      <c r="K76" s="13">
        <f>IF($A76="","",SUMIFS(Ventas!$E$5:$E$404,Ventas!$B$5:$B$404,$A76))</f>
        <v/>
      </c>
      <c r="L76" s="13">
        <f>IF($A76="","",$J76-$K76)</f>
        <v/>
      </c>
      <c r="M76" s="14">
        <f>IF($G76="","",TODAY()-$G76)</f>
        <v/>
      </c>
      <c r="N76" s="15">
        <f>IFERROR($K76/$J76,"")</f>
        <v/>
      </c>
      <c r="O76" s="16">
        <f>IF($A76="","",$L76*$H76)</f>
        <v/>
      </c>
      <c r="P76" s="16">
        <f>IF($A76="","",SUMIFS(Ventas!$I$5:$I$404,Ventas!$B$5:$B$404,$A76))</f>
        <v/>
      </c>
      <c r="Q76" s="16">
        <f>IF($A76="","",SUMIFS(Ventas!$K$5:$K$404,Ventas!$B$5:$B$404,$A76))</f>
        <v/>
      </c>
      <c r="R76" s="14">
        <f>IF($A76="","",IF($L76&lt;=0,"AGOTADO",IF(AND($M76&gt;90,$N76&lt;0.3),"INVENTARIO MUERTO",IF(AND($M76&gt;60,$N76&lt;0.5),"ROTACIÓN LENTA",IF($N76&gt;=0.7,"SANO","EN CURSO")))))</f>
        <v/>
      </c>
    </row>
    <row r="77" ht="15" customHeight="1" s="27">
      <c r="A77" s="9" t="n"/>
      <c r="B77" s="9" t="n"/>
      <c r="C77" s="9" t="n"/>
      <c r="D77" s="10" t="n"/>
      <c r="E77" s="9" t="n"/>
      <c r="F77" s="9" t="n"/>
      <c r="G77" s="11" t="n"/>
      <c r="H77" s="12" t="n"/>
      <c r="I77" s="12" t="n"/>
      <c r="J77" s="9" t="n"/>
      <c r="K77" s="13">
        <f>IF($A77="","",SUMIFS(Ventas!$E$5:$E$404,Ventas!$B$5:$B$404,$A77))</f>
        <v/>
      </c>
      <c r="L77" s="13">
        <f>IF($A77="","",$J77-$K77)</f>
        <v/>
      </c>
      <c r="M77" s="14">
        <f>IF($G77="","",TODAY()-$G77)</f>
        <v/>
      </c>
      <c r="N77" s="15">
        <f>IFERROR($K77/$J77,"")</f>
        <v/>
      </c>
      <c r="O77" s="16">
        <f>IF($A77="","",$L77*$H77)</f>
        <v/>
      </c>
      <c r="P77" s="16">
        <f>IF($A77="","",SUMIFS(Ventas!$I$5:$I$404,Ventas!$B$5:$B$404,$A77))</f>
        <v/>
      </c>
      <c r="Q77" s="16">
        <f>IF($A77="","",SUMIFS(Ventas!$K$5:$K$404,Ventas!$B$5:$B$404,$A77))</f>
        <v/>
      </c>
      <c r="R77" s="14">
        <f>IF($A77="","",IF($L77&lt;=0,"AGOTADO",IF(AND($M77&gt;90,$N77&lt;0.3),"INVENTARIO MUERTO",IF(AND($M77&gt;60,$N77&lt;0.5),"ROTACIÓN LENTA",IF($N77&gt;=0.7,"SANO","EN CURSO")))))</f>
        <v/>
      </c>
    </row>
    <row r="78" ht="15" customHeight="1" s="27">
      <c r="A78" s="9" t="n"/>
      <c r="B78" s="9" t="n"/>
      <c r="C78" s="9" t="n"/>
      <c r="D78" s="10" t="n"/>
      <c r="E78" s="9" t="n"/>
      <c r="F78" s="9" t="n"/>
      <c r="G78" s="11" t="n"/>
      <c r="H78" s="12" t="n"/>
      <c r="I78" s="12" t="n"/>
      <c r="J78" s="9" t="n"/>
      <c r="K78" s="13">
        <f>IF($A78="","",SUMIFS(Ventas!$E$5:$E$404,Ventas!$B$5:$B$404,$A78))</f>
        <v/>
      </c>
      <c r="L78" s="13">
        <f>IF($A78="","",$J78-$K78)</f>
        <v/>
      </c>
      <c r="M78" s="14">
        <f>IF($G78="","",TODAY()-$G78)</f>
        <v/>
      </c>
      <c r="N78" s="15">
        <f>IFERROR($K78/$J78,"")</f>
        <v/>
      </c>
      <c r="O78" s="16">
        <f>IF($A78="","",$L78*$H78)</f>
        <v/>
      </c>
      <c r="P78" s="16">
        <f>IF($A78="","",SUMIFS(Ventas!$I$5:$I$404,Ventas!$B$5:$B$404,$A78))</f>
        <v/>
      </c>
      <c r="Q78" s="16">
        <f>IF($A78="","",SUMIFS(Ventas!$K$5:$K$404,Ventas!$B$5:$B$404,$A78))</f>
        <v/>
      </c>
      <c r="R78" s="14">
        <f>IF($A78="","",IF($L78&lt;=0,"AGOTADO",IF(AND($M78&gt;90,$N78&lt;0.3),"INVENTARIO MUERTO",IF(AND($M78&gt;60,$N78&lt;0.5),"ROTACIÓN LENTA",IF($N78&gt;=0.7,"SANO","EN CURSO")))))</f>
        <v/>
      </c>
    </row>
    <row r="79" ht="15" customHeight="1" s="27">
      <c r="A79" s="9" t="n"/>
      <c r="B79" s="9" t="n"/>
      <c r="C79" s="9" t="n"/>
      <c r="D79" s="10" t="n"/>
      <c r="E79" s="9" t="n"/>
      <c r="F79" s="9" t="n"/>
      <c r="G79" s="11" t="n"/>
      <c r="H79" s="12" t="n"/>
      <c r="I79" s="12" t="n"/>
      <c r="J79" s="9" t="n"/>
      <c r="K79" s="13">
        <f>IF($A79="","",SUMIFS(Ventas!$E$5:$E$404,Ventas!$B$5:$B$404,$A79))</f>
        <v/>
      </c>
      <c r="L79" s="13">
        <f>IF($A79="","",$J79-$K79)</f>
        <v/>
      </c>
      <c r="M79" s="14">
        <f>IF($G79="","",TODAY()-$G79)</f>
        <v/>
      </c>
      <c r="N79" s="15">
        <f>IFERROR($K79/$J79,"")</f>
        <v/>
      </c>
      <c r="O79" s="16">
        <f>IF($A79="","",$L79*$H79)</f>
        <v/>
      </c>
      <c r="P79" s="16">
        <f>IF($A79="","",SUMIFS(Ventas!$I$5:$I$404,Ventas!$B$5:$B$404,$A79))</f>
        <v/>
      </c>
      <c r="Q79" s="16">
        <f>IF($A79="","",SUMIFS(Ventas!$K$5:$K$404,Ventas!$B$5:$B$404,$A79))</f>
        <v/>
      </c>
      <c r="R79" s="14">
        <f>IF($A79="","",IF($L79&lt;=0,"AGOTADO",IF(AND($M79&gt;90,$N79&lt;0.3),"INVENTARIO MUERTO",IF(AND($M79&gt;60,$N79&lt;0.5),"ROTACIÓN LENTA",IF($N79&gt;=0.7,"SANO","EN CURSO")))))</f>
        <v/>
      </c>
    </row>
    <row r="80" ht="15" customHeight="1" s="27">
      <c r="A80" s="9" t="n"/>
      <c r="B80" s="9" t="n"/>
      <c r="C80" s="9" t="n"/>
      <c r="D80" s="10" t="n"/>
      <c r="E80" s="9" t="n"/>
      <c r="F80" s="9" t="n"/>
      <c r="G80" s="11" t="n"/>
      <c r="H80" s="12" t="n"/>
      <c r="I80" s="12" t="n"/>
      <c r="J80" s="9" t="n"/>
      <c r="K80" s="13">
        <f>IF($A80="","",SUMIFS(Ventas!$E$5:$E$404,Ventas!$B$5:$B$404,$A80))</f>
        <v/>
      </c>
      <c r="L80" s="13">
        <f>IF($A80="","",$J80-$K80)</f>
        <v/>
      </c>
      <c r="M80" s="14">
        <f>IF($G80="","",TODAY()-$G80)</f>
        <v/>
      </c>
      <c r="N80" s="15">
        <f>IFERROR($K80/$J80,"")</f>
        <v/>
      </c>
      <c r="O80" s="16">
        <f>IF($A80="","",$L80*$H80)</f>
        <v/>
      </c>
      <c r="P80" s="16">
        <f>IF($A80="","",SUMIFS(Ventas!$I$5:$I$404,Ventas!$B$5:$B$404,$A80))</f>
        <v/>
      </c>
      <c r="Q80" s="16">
        <f>IF($A80="","",SUMIFS(Ventas!$K$5:$K$404,Ventas!$B$5:$B$404,$A80))</f>
        <v/>
      </c>
      <c r="R80" s="14">
        <f>IF($A80="","",IF($L80&lt;=0,"AGOTADO",IF(AND($M80&gt;90,$N80&lt;0.3),"INVENTARIO MUERTO",IF(AND($M80&gt;60,$N80&lt;0.5),"ROTACIÓN LENTA",IF($N80&gt;=0.7,"SANO","EN CURSO")))))</f>
        <v/>
      </c>
    </row>
    <row r="81" ht="15" customHeight="1" s="27">
      <c r="A81" s="9" t="n"/>
      <c r="B81" s="9" t="n"/>
      <c r="C81" s="9" t="n"/>
      <c r="D81" s="10" t="n"/>
      <c r="E81" s="9" t="n"/>
      <c r="F81" s="9" t="n"/>
      <c r="G81" s="11" t="n"/>
      <c r="H81" s="12" t="n"/>
      <c r="I81" s="12" t="n"/>
      <c r="J81" s="9" t="n"/>
      <c r="K81" s="13">
        <f>IF($A81="","",SUMIFS(Ventas!$E$5:$E$404,Ventas!$B$5:$B$404,$A81))</f>
        <v/>
      </c>
      <c r="L81" s="13">
        <f>IF($A81="","",$J81-$K81)</f>
        <v/>
      </c>
      <c r="M81" s="14">
        <f>IF($G81="","",TODAY()-$G81)</f>
        <v/>
      </c>
      <c r="N81" s="15">
        <f>IFERROR($K81/$J81,"")</f>
        <v/>
      </c>
      <c r="O81" s="16">
        <f>IF($A81="","",$L81*$H81)</f>
        <v/>
      </c>
      <c r="P81" s="16">
        <f>IF($A81="","",SUMIFS(Ventas!$I$5:$I$404,Ventas!$B$5:$B$404,$A81))</f>
        <v/>
      </c>
      <c r="Q81" s="16">
        <f>IF($A81="","",SUMIFS(Ventas!$K$5:$K$404,Ventas!$B$5:$B$404,$A81))</f>
        <v/>
      </c>
      <c r="R81" s="14">
        <f>IF($A81="","",IF($L81&lt;=0,"AGOTADO",IF(AND($M81&gt;90,$N81&lt;0.3),"INVENTARIO MUERTO",IF(AND($M81&gt;60,$N81&lt;0.5),"ROTACIÓN LENTA",IF($N81&gt;=0.7,"SANO","EN CURSO")))))</f>
        <v/>
      </c>
    </row>
    <row r="82" ht="15" customHeight="1" s="27">
      <c r="A82" s="9" t="n"/>
      <c r="B82" s="9" t="n"/>
      <c r="C82" s="9" t="n"/>
      <c r="D82" s="10" t="n"/>
      <c r="E82" s="9" t="n"/>
      <c r="F82" s="9" t="n"/>
      <c r="G82" s="11" t="n"/>
      <c r="H82" s="12" t="n"/>
      <c r="I82" s="12" t="n"/>
      <c r="J82" s="9" t="n"/>
      <c r="K82" s="13">
        <f>IF($A82="","",SUMIFS(Ventas!$E$5:$E$404,Ventas!$B$5:$B$404,$A82))</f>
        <v/>
      </c>
      <c r="L82" s="13">
        <f>IF($A82="","",$J82-$K82)</f>
        <v/>
      </c>
      <c r="M82" s="14">
        <f>IF($G82="","",TODAY()-$G82)</f>
        <v/>
      </c>
      <c r="N82" s="15">
        <f>IFERROR($K82/$J82,"")</f>
        <v/>
      </c>
      <c r="O82" s="16">
        <f>IF($A82="","",$L82*$H82)</f>
        <v/>
      </c>
      <c r="P82" s="16">
        <f>IF($A82="","",SUMIFS(Ventas!$I$5:$I$404,Ventas!$B$5:$B$404,$A82))</f>
        <v/>
      </c>
      <c r="Q82" s="16">
        <f>IF($A82="","",SUMIFS(Ventas!$K$5:$K$404,Ventas!$B$5:$B$404,$A82))</f>
        <v/>
      </c>
      <c r="R82" s="14">
        <f>IF($A82="","",IF($L82&lt;=0,"AGOTADO",IF(AND($M82&gt;90,$N82&lt;0.3),"INVENTARIO MUERTO",IF(AND($M82&gt;60,$N82&lt;0.5),"ROTACIÓN LENTA",IF($N82&gt;=0.7,"SANO","EN CURSO")))))</f>
        <v/>
      </c>
    </row>
    <row r="83" ht="15" customHeight="1" s="27">
      <c r="A83" s="9" t="n"/>
      <c r="B83" s="9" t="n"/>
      <c r="C83" s="9" t="n"/>
      <c r="D83" s="10" t="n"/>
      <c r="E83" s="9" t="n"/>
      <c r="F83" s="9" t="n"/>
      <c r="G83" s="11" t="n"/>
      <c r="H83" s="12" t="n"/>
      <c r="I83" s="12" t="n"/>
      <c r="J83" s="9" t="n"/>
      <c r="K83" s="13">
        <f>IF($A83="","",SUMIFS(Ventas!$E$5:$E$404,Ventas!$B$5:$B$404,$A83))</f>
        <v/>
      </c>
      <c r="L83" s="13">
        <f>IF($A83="","",$J83-$K83)</f>
        <v/>
      </c>
      <c r="M83" s="14">
        <f>IF($G83="","",TODAY()-$G83)</f>
        <v/>
      </c>
      <c r="N83" s="15">
        <f>IFERROR($K83/$J83,"")</f>
        <v/>
      </c>
      <c r="O83" s="16">
        <f>IF($A83="","",$L83*$H83)</f>
        <v/>
      </c>
      <c r="P83" s="16">
        <f>IF($A83="","",SUMIFS(Ventas!$I$5:$I$404,Ventas!$B$5:$B$404,$A83))</f>
        <v/>
      </c>
      <c r="Q83" s="16">
        <f>IF($A83="","",SUMIFS(Ventas!$K$5:$K$404,Ventas!$B$5:$B$404,$A83))</f>
        <v/>
      </c>
      <c r="R83" s="14">
        <f>IF($A83="","",IF($L83&lt;=0,"AGOTADO",IF(AND($M83&gt;90,$N83&lt;0.3),"INVENTARIO MUERTO",IF(AND($M83&gt;60,$N83&lt;0.5),"ROTACIÓN LENTA",IF($N83&gt;=0.7,"SANO","EN CURSO")))))</f>
        <v/>
      </c>
    </row>
    <row r="84" ht="15" customHeight="1" s="27">
      <c r="A84" s="9" t="n"/>
      <c r="B84" s="9" t="n"/>
      <c r="C84" s="9" t="n"/>
      <c r="D84" s="10" t="n"/>
      <c r="E84" s="9" t="n"/>
      <c r="F84" s="9" t="n"/>
      <c r="G84" s="11" t="n"/>
      <c r="H84" s="12" t="n"/>
      <c r="I84" s="12" t="n"/>
      <c r="J84" s="9" t="n"/>
      <c r="K84" s="13">
        <f>IF($A84="","",SUMIFS(Ventas!$E$5:$E$404,Ventas!$B$5:$B$404,$A84))</f>
        <v/>
      </c>
      <c r="L84" s="13">
        <f>IF($A84="","",$J84-$K84)</f>
        <v/>
      </c>
      <c r="M84" s="14">
        <f>IF($G84="","",TODAY()-$G84)</f>
        <v/>
      </c>
      <c r="N84" s="15">
        <f>IFERROR($K84/$J84,"")</f>
        <v/>
      </c>
      <c r="O84" s="16">
        <f>IF($A84="","",$L84*$H84)</f>
        <v/>
      </c>
      <c r="P84" s="16">
        <f>IF($A84="","",SUMIFS(Ventas!$I$5:$I$404,Ventas!$B$5:$B$404,$A84))</f>
        <v/>
      </c>
      <c r="Q84" s="16">
        <f>IF($A84="","",SUMIFS(Ventas!$K$5:$K$404,Ventas!$B$5:$B$404,$A84))</f>
        <v/>
      </c>
      <c r="R84" s="14">
        <f>IF($A84="","",IF($L84&lt;=0,"AGOTADO",IF(AND($M84&gt;90,$N84&lt;0.3),"INVENTARIO MUERTO",IF(AND($M84&gt;60,$N84&lt;0.5),"ROTACIÓN LENTA",IF($N84&gt;=0.7,"SANO","EN CURSO")))))</f>
        <v/>
      </c>
    </row>
    <row r="85" ht="15" customHeight="1" s="27">
      <c r="A85" s="9" t="n"/>
      <c r="B85" s="9" t="n"/>
      <c r="C85" s="9" t="n"/>
      <c r="D85" s="10" t="n"/>
      <c r="E85" s="9" t="n"/>
      <c r="F85" s="9" t="n"/>
      <c r="G85" s="11" t="n"/>
      <c r="H85" s="12" t="n"/>
      <c r="I85" s="12" t="n"/>
      <c r="J85" s="9" t="n"/>
      <c r="K85" s="13">
        <f>IF($A85="","",SUMIFS(Ventas!$E$5:$E$404,Ventas!$B$5:$B$404,$A85))</f>
        <v/>
      </c>
      <c r="L85" s="13">
        <f>IF($A85="","",$J85-$K85)</f>
        <v/>
      </c>
      <c r="M85" s="14">
        <f>IF($G85="","",TODAY()-$G85)</f>
        <v/>
      </c>
      <c r="N85" s="15">
        <f>IFERROR($K85/$J85,"")</f>
        <v/>
      </c>
      <c r="O85" s="16">
        <f>IF($A85="","",$L85*$H85)</f>
        <v/>
      </c>
      <c r="P85" s="16">
        <f>IF($A85="","",SUMIFS(Ventas!$I$5:$I$404,Ventas!$B$5:$B$404,$A85))</f>
        <v/>
      </c>
      <c r="Q85" s="16">
        <f>IF($A85="","",SUMIFS(Ventas!$K$5:$K$404,Ventas!$B$5:$B$404,$A85))</f>
        <v/>
      </c>
      <c r="R85" s="14">
        <f>IF($A85="","",IF($L85&lt;=0,"AGOTADO",IF(AND($M85&gt;90,$N85&lt;0.3),"INVENTARIO MUERTO",IF(AND($M85&gt;60,$N85&lt;0.5),"ROTACIÓN LENTA",IF($N85&gt;=0.7,"SANO","EN CURSO")))))</f>
        <v/>
      </c>
    </row>
    <row r="86" ht="15" customHeight="1" s="27">
      <c r="A86" s="9" t="n"/>
      <c r="B86" s="9" t="n"/>
      <c r="C86" s="9" t="n"/>
      <c r="D86" s="10" t="n"/>
      <c r="E86" s="9" t="n"/>
      <c r="F86" s="9" t="n"/>
      <c r="G86" s="11" t="n"/>
      <c r="H86" s="12" t="n"/>
      <c r="I86" s="12" t="n"/>
      <c r="J86" s="9" t="n"/>
      <c r="K86" s="13">
        <f>IF($A86="","",SUMIFS(Ventas!$E$5:$E$404,Ventas!$B$5:$B$404,$A86))</f>
        <v/>
      </c>
      <c r="L86" s="13">
        <f>IF($A86="","",$J86-$K86)</f>
        <v/>
      </c>
      <c r="M86" s="14">
        <f>IF($G86="","",TODAY()-$G86)</f>
        <v/>
      </c>
      <c r="N86" s="15">
        <f>IFERROR($K86/$J86,"")</f>
        <v/>
      </c>
      <c r="O86" s="16">
        <f>IF($A86="","",$L86*$H86)</f>
        <v/>
      </c>
      <c r="P86" s="16">
        <f>IF($A86="","",SUMIFS(Ventas!$I$5:$I$404,Ventas!$B$5:$B$404,$A86))</f>
        <v/>
      </c>
      <c r="Q86" s="16">
        <f>IF($A86="","",SUMIFS(Ventas!$K$5:$K$404,Ventas!$B$5:$B$404,$A86))</f>
        <v/>
      </c>
      <c r="R86" s="14">
        <f>IF($A86="","",IF($L86&lt;=0,"AGOTADO",IF(AND($M86&gt;90,$N86&lt;0.3),"INVENTARIO MUERTO",IF(AND($M86&gt;60,$N86&lt;0.5),"ROTACIÓN LENTA",IF($N86&gt;=0.7,"SANO","EN CURSO")))))</f>
        <v/>
      </c>
    </row>
    <row r="87" ht="15" customHeight="1" s="27">
      <c r="A87" s="9" t="n"/>
      <c r="B87" s="9" t="n"/>
      <c r="C87" s="9" t="n"/>
      <c r="D87" s="10" t="n"/>
      <c r="E87" s="9" t="n"/>
      <c r="F87" s="9" t="n"/>
      <c r="G87" s="11" t="n"/>
      <c r="H87" s="12" t="n"/>
      <c r="I87" s="12" t="n"/>
      <c r="J87" s="9" t="n"/>
      <c r="K87" s="13">
        <f>IF($A87="","",SUMIFS(Ventas!$E$5:$E$404,Ventas!$B$5:$B$404,$A87))</f>
        <v/>
      </c>
      <c r="L87" s="13">
        <f>IF($A87="","",$J87-$K87)</f>
        <v/>
      </c>
      <c r="M87" s="14">
        <f>IF($G87="","",TODAY()-$G87)</f>
        <v/>
      </c>
      <c r="N87" s="15">
        <f>IFERROR($K87/$J87,"")</f>
        <v/>
      </c>
      <c r="O87" s="16">
        <f>IF($A87="","",$L87*$H87)</f>
        <v/>
      </c>
      <c r="P87" s="16">
        <f>IF($A87="","",SUMIFS(Ventas!$I$5:$I$404,Ventas!$B$5:$B$404,$A87))</f>
        <v/>
      </c>
      <c r="Q87" s="16">
        <f>IF($A87="","",SUMIFS(Ventas!$K$5:$K$404,Ventas!$B$5:$B$404,$A87))</f>
        <v/>
      </c>
      <c r="R87" s="14">
        <f>IF($A87="","",IF($L87&lt;=0,"AGOTADO",IF(AND($M87&gt;90,$N87&lt;0.3),"INVENTARIO MUERTO",IF(AND($M87&gt;60,$N87&lt;0.5),"ROTACIÓN LENTA",IF($N87&gt;=0.7,"SANO","EN CURSO")))))</f>
        <v/>
      </c>
    </row>
    <row r="88" ht="15" customHeight="1" s="27">
      <c r="A88" s="9" t="n"/>
      <c r="B88" s="9" t="n"/>
      <c r="C88" s="9" t="n"/>
      <c r="D88" s="10" t="n"/>
      <c r="E88" s="9" t="n"/>
      <c r="F88" s="9" t="n"/>
      <c r="G88" s="11" t="n"/>
      <c r="H88" s="12" t="n"/>
      <c r="I88" s="12" t="n"/>
      <c r="J88" s="9" t="n"/>
      <c r="K88" s="13">
        <f>IF($A88="","",SUMIFS(Ventas!$E$5:$E$404,Ventas!$B$5:$B$404,$A88))</f>
        <v/>
      </c>
      <c r="L88" s="13">
        <f>IF($A88="","",$J88-$K88)</f>
        <v/>
      </c>
      <c r="M88" s="14">
        <f>IF($G88="","",TODAY()-$G88)</f>
        <v/>
      </c>
      <c r="N88" s="15">
        <f>IFERROR($K88/$J88,"")</f>
        <v/>
      </c>
      <c r="O88" s="16">
        <f>IF($A88="","",$L88*$H88)</f>
        <v/>
      </c>
      <c r="P88" s="16">
        <f>IF($A88="","",SUMIFS(Ventas!$I$5:$I$404,Ventas!$B$5:$B$404,$A88))</f>
        <v/>
      </c>
      <c r="Q88" s="16">
        <f>IF($A88="","",SUMIFS(Ventas!$K$5:$K$404,Ventas!$B$5:$B$404,$A88))</f>
        <v/>
      </c>
      <c r="R88" s="14">
        <f>IF($A88="","",IF($L88&lt;=0,"AGOTADO",IF(AND($M88&gt;90,$N88&lt;0.3),"INVENTARIO MUERTO",IF(AND($M88&gt;60,$N88&lt;0.5),"ROTACIÓN LENTA",IF($N88&gt;=0.7,"SANO","EN CURSO")))))</f>
        <v/>
      </c>
    </row>
    <row r="89" ht="15" customHeight="1" s="27">
      <c r="A89" s="9" t="n"/>
      <c r="B89" s="9" t="n"/>
      <c r="C89" s="9" t="n"/>
      <c r="D89" s="10" t="n"/>
      <c r="E89" s="9" t="n"/>
      <c r="F89" s="9" t="n"/>
      <c r="G89" s="11" t="n"/>
      <c r="H89" s="12" t="n"/>
      <c r="I89" s="12" t="n"/>
      <c r="J89" s="9" t="n"/>
      <c r="K89" s="13">
        <f>IF($A89="","",SUMIFS(Ventas!$E$5:$E$404,Ventas!$B$5:$B$404,$A89))</f>
        <v/>
      </c>
      <c r="L89" s="13">
        <f>IF($A89="","",$J89-$K89)</f>
        <v/>
      </c>
      <c r="M89" s="14">
        <f>IF($G89="","",TODAY()-$G89)</f>
        <v/>
      </c>
      <c r="N89" s="15">
        <f>IFERROR($K89/$J89,"")</f>
        <v/>
      </c>
      <c r="O89" s="16">
        <f>IF($A89="","",$L89*$H89)</f>
        <v/>
      </c>
      <c r="P89" s="16">
        <f>IF($A89="","",SUMIFS(Ventas!$I$5:$I$404,Ventas!$B$5:$B$404,$A89))</f>
        <v/>
      </c>
      <c r="Q89" s="16">
        <f>IF($A89="","",SUMIFS(Ventas!$K$5:$K$404,Ventas!$B$5:$B$404,$A89))</f>
        <v/>
      </c>
      <c r="R89" s="14">
        <f>IF($A89="","",IF($L89&lt;=0,"AGOTADO",IF(AND($M89&gt;90,$N89&lt;0.3),"INVENTARIO MUERTO",IF(AND($M89&gt;60,$N89&lt;0.5),"ROTACIÓN LENTA",IF($N89&gt;=0.7,"SANO","EN CURSO")))))</f>
        <v/>
      </c>
    </row>
    <row r="90" ht="15" customHeight="1" s="27">
      <c r="A90" s="9" t="n"/>
      <c r="B90" s="9" t="n"/>
      <c r="C90" s="9" t="n"/>
      <c r="D90" s="10" t="n"/>
      <c r="E90" s="9" t="n"/>
      <c r="F90" s="9" t="n"/>
      <c r="G90" s="11" t="n"/>
      <c r="H90" s="12" t="n"/>
      <c r="I90" s="12" t="n"/>
      <c r="J90" s="9" t="n"/>
      <c r="K90" s="13">
        <f>IF($A90="","",SUMIFS(Ventas!$E$5:$E$404,Ventas!$B$5:$B$404,$A90))</f>
        <v/>
      </c>
      <c r="L90" s="13">
        <f>IF($A90="","",$J90-$K90)</f>
        <v/>
      </c>
      <c r="M90" s="14">
        <f>IF($G90="","",TODAY()-$G90)</f>
        <v/>
      </c>
      <c r="N90" s="15">
        <f>IFERROR($K90/$J90,"")</f>
        <v/>
      </c>
      <c r="O90" s="16">
        <f>IF($A90="","",$L90*$H90)</f>
        <v/>
      </c>
      <c r="P90" s="16">
        <f>IF($A90="","",SUMIFS(Ventas!$I$5:$I$404,Ventas!$B$5:$B$404,$A90))</f>
        <v/>
      </c>
      <c r="Q90" s="16">
        <f>IF($A90="","",SUMIFS(Ventas!$K$5:$K$404,Ventas!$B$5:$B$404,$A90))</f>
        <v/>
      </c>
      <c r="R90" s="14">
        <f>IF($A90="","",IF($L90&lt;=0,"AGOTADO",IF(AND($M90&gt;90,$N90&lt;0.3),"INVENTARIO MUERTO",IF(AND($M90&gt;60,$N90&lt;0.5),"ROTACIÓN LENTA",IF($N90&gt;=0.7,"SANO","EN CURSO")))))</f>
        <v/>
      </c>
    </row>
    <row r="91" ht="15" customHeight="1" s="27">
      <c r="A91" s="9" t="n"/>
      <c r="B91" s="9" t="n"/>
      <c r="C91" s="9" t="n"/>
      <c r="D91" s="10" t="n"/>
      <c r="E91" s="9" t="n"/>
      <c r="F91" s="9" t="n"/>
      <c r="G91" s="11" t="n"/>
      <c r="H91" s="12" t="n"/>
      <c r="I91" s="12" t="n"/>
      <c r="J91" s="9" t="n"/>
      <c r="K91" s="13">
        <f>IF($A91="","",SUMIFS(Ventas!$E$5:$E$404,Ventas!$B$5:$B$404,$A91))</f>
        <v/>
      </c>
      <c r="L91" s="13">
        <f>IF($A91="","",$J91-$K91)</f>
        <v/>
      </c>
      <c r="M91" s="14">
        <f>IF($G91="","",TODAY()-$G91)</f>
        <v/>
      </c>
      <c r="N91" s="15">
        <f>IFERROR($K91/$J91,"")</f>
        <v/>
      </c>
      <c r="O91" s="16">
        <f>IF($A91="","",$L91*$H91)</f>
        <v/>
      </c>
      <c r="P91" s="16">
        <f>IF($A91="","",SUMIFS(Ventas!$I$5:$I$404,Ventas!$B$5:$B$404,$A91))</f>
        <v/>
      </c>
      <c r="Q91" s="16">
        <f>IF($A91="","",SUMIFS(Ventas!$K$5:$K$404,Ventas!$B$5:$B$404,$A91))</f>
        <v/>
      </c>
      <c r="R91" s="14">
        <f>IF($A91="","",IF($L91&lt;=0,"AGOTADO",IF(AND($M91&gt;90,$N91&lt;0.3),"INVENTARIO MUERTO",IF(AND($M91&gt;60,$N91&lt;0.5),"ROTACIÓN LENTA",IF($N91&gt;=0.7,"SANO","EN CURSO")))))</f>
        <v/>
      </c>
    </row>
    <row r="92" ht="15" customHeight="1" s="27">
      <c r="A92" s="9" t="n"/>
      <c r="B92" s="9" t="n"/>
      <c r="C92" s="9" t="n"/>
      <c r="D92" s="10" t="n"/>
      <c r="E92" s="9" t="n"/>
      <c r="F92" s="9" t="n"/>
      <c r="G92" s="11" t="n"/>
      <c r="H92" s="12" t="n"/>
      <c r="I92" s="12" t="n"/>
      <c r="J92" s="9" t="n"/>
      <c r="K92" s="13">
        <f>IF($A92="","",SUMIFS(Ventas!$E$5:$E$404,Ventas!$B$5:$B$404,$A92))</f>
        <v/>
      </c>
      <c r="L92" s="13">
        <f>IF($A92="","",$J92-$K92)</f>
        <v/>
      </c>
      <c r="M92" s="14">
        <f>IF($G92="","",TODAY()-$G92)</f>
        <v/>
      </c>
      <c r="N92" s="15">
        <f>IFERROR($K92/$J92,"")</f>
        <v/>
      </c>
      <c r="O92" s="16">
        <f>IF($A92="","",$L92*$H92)</f>
        <v/>
      </c>
      <c r="P92" s="16">
        <f>IF($A92="","",SUMIFS(Ventas!$I$5:$I$404,Ventas!$B$5:$B$404,$A92))</f>
        <v/>
      </c>
      <c r="Q92" s="16">
        <f>IF($A92="","",SUMIFS(Ventas!$K$5:$K$404,Ventas!$B$5:$B$404,$A92))</f>
        <v/>
      </c>
      <c r="R92" s="14">
        <f>IF($A92="","",IF($L92&lt;=0,"AGOTADO",IF(AND($M92&gt;90,$N92&lt;0.3),"INVENTARIO MUERTO",IF(AND($M92&gt;60,$N92&lt;0.5),"ROTACIÓN LENTA",IF($N92&gt;=0.7,"SANO","EN CURSO")))))</f>
        <v/>
      </c>
    </row>
    <row r="93" ht="15" customHeight="1" s="27">
      <c r="A93" s="9" t="n"/>
      <c r="B93" s="9" t="n"/>
      <c r="C93" s="9" t="n"/>
      <c r="D93" s="10" t="n"/>
      <c r="E93" s="9" t="n"/>
      <c r="F93" s="9" t="n"/>
      <c r="G93" s="11" t="n"/>
      <c r="H93" s="12" t="n"/>
      <c r="I93" s="12" t="n"/>
      <c r="J93" s="9" t="n"/>
      <c r="K93" s="13">
        <f>IF($A93="","",SUMIFS(Ventas!$E$5:$E$404,Ventas!$B$5:$B$404,$A93))</f>
        <v/>
      </c>
      <c r="L93" s="13">
        <f>IF($A93="","",$J93-$K93)</f>
        <v/>
      </c>
      <c r="M93" s="14">
        <f>IF($G93="","",TODAY()-$G93)</f>
        <v/>
      </c>
      <c r="N93" s="15">
        <f>IFERROR($K93/$J93,"")</f>
        <v/>
      </c>
      <c r="O93" s="16">
        <f>IF($A93="","",$L93*$H93)</f>
        <v/>
      </c>
      <c r="P93" s="16">
        <f>IF($A93="","",SUMIFS(Ventas!$I$5:$I$404,Ventas!$B$5:$B$404,$A93))</f>
        <v/>
      </c>
      <c r="Q93" s="16">
        <f>IF($A93="","",SUMIFS(Ventas!$K$5:$K$404,Ventas!$B$5:$B$404,$A93))</f>
        <v/>
      </c>
      <c r="R93" s="14">
        <f>IF($A93="","",IF($L93&lt;=0,"AGOTADO",IF(AND($M93&gt;90,$N93&lt;0.3),"INVENTARIO MUERTO",IF(AND($M93&gt;60,$N93&lt;0.5),"ROTACIÓN LENTA",IF($N93&gt;=0.7,"SANO","EN CURSO")))))</f>
        <v/>
      </c>
    </row>
    <row r="94" ht="15" customHeight="1" s="27">
      <c r="A94" s="9" t="n"/>
      <c r="B94" s="9" t="n"/>
      <c r="C94" s="9" t="n"/>
      <c r="D94" s="10" t="n"/>
      <c r="E94" s="9" t="n"/>
      <c r="F94" s="9" t="n"/>
      <c r="G94" s="11" t="n"/>
      <c r="H94" s="12" t="n"/>
      <c r="I94" s="12" t="n"/>
      <c r="J94" s="9" t="n"/>
      <c r="K94" s="13">
        <f>IF($A94="","",SUMIFS(Ventas!$E$5:$E$404,Ventas!$B$5:$B$404,$A94))</f>
        <v/>
      </c>
      <c r="L94" s="13">
        <f>IF($A94="","",$J94-$K94)</f>
        <v/>
      </c>
      <c r="M94" s="14">
        <f>IF($G94="","",TODAY()-$G94)</f>
        <v/>
      </c>
      <c r="N94" s="15">
        <f>IFERROR($K94/$J94,"")</f>
        <v/>
      </c>
      <c r="O94" s="16">
        <f>IF($A94="","",$L94*$H94)</f>
        <v/>
      </c>
      <c r="P94" s="16">
        <f>IF($A94="","",SUMIFS(Ventas!$I$5:$I$404,Ventas!$B$5:$B$404,$A94))</f>
        <v/>
      </c>
      <c r="Q94" s="16">
        <f>IF($A94="","",SUMIFS(Ventas!$K$5:$K$404,Ventas!$B$5:$B$404,$A94))</f>
        <v/>
      </c>
      <c r="R94" s="14">
        <f>IF($A94="","",IF($L94&lt;=0,"AGOTADO",IF(AND($M94&gt;90,$N94&lt;0.3),"INVENTARIO MUERTO",IF(AND($M94&gt;60,$N94&lt;0.5),"ROTACIÓN LENTA",IF($N94&gt;=0.7,"SANO","EN CURSO")))))</f>
        <v/>
      </c>
    </row>
    <row r="95" ht="15" customHeight="1" s="27">
      <c r="A95" s="9" t="n"/>
      <c r="B95" s="9" t="n"/>
      <c r="C95" s="9" t="n"/>
      <c r="D95" s="10" t="n"/>
      <c r="E95" s="9" t="n"/>
      <c r="F95" s="9" t="n"/>
      <c r="G95" s="11" t="n"/>
      <c r="H95" s="12" t="n"/>
      <c r="I95" s="12" t="n"/>
      <c r="J95" s="9" t="n"/>
      <c r="K95" s="13">
        <f>IF($A95="","",SUMIFS(Ventas!$E$5:$E$404,Ventas!$B$5:$B$404,$A95))</f>
        <v/>
      </c>
      <c r="L95" s="13">
        <f>IF($A95="","",$J95-$K95)</f>
        <v/>
      </c>
      <c r="M95" s="14">
        <f>IF($G95="","",TODAY()-$G95)</f>
        <v/>
      </c>
      <c r="N95" s="15">
        <f>IFERROR($K95/$J95,"")</f>
        <v/>
      </c>
      <c r="O95" s="16">
        <f>IF($A95="","",$L95*$H95)</f>
        <v/>
      </c>
      <c r="P95" s="16">
        <f>IF($A95="","",SUMIFS(Ventas!$I$5:$I$404,Ventas!$B$5:$B$404,$A95))</f>
        <v/>
      </c>
      <c r="Q95" s="16">
        <f>IF($A95="","",SUMIFS(Ventas!$K$5:$K$404,Ventas!$B$5:$B$404,$A95))</f>
        <v/>
      </c>
      <c r="R95" s="14">
        <f>IF($A95="","",IF($L95&lt;=0,"AGOTADO",IF(AND($M95&gt;90,$N95&lt;0.3),"INVENTARIO MUERTO",IF(AND($M95&gt;60,$N95&lt;0.5),"ROTACIÓN LENTA",IF($N95&gt;=0.7,"SANO","EN CURSO")))))</f>
        <v/>
      </c>
    </row>
    <row r="96" ht="15" customHeight="1" s="27">
      <c r="A96" s="9" t="n"/>
      <c r="B96" s="9" t="n"/>
      <c r="C96" s="9" t="n"/>
      <c r="D96" s="10" t="n"/>
      <c r="E96" s="9" t="n"/>
      <c r="F96" s="9" t="n"/>
      <c r="G96" s="11" t="n"/>
      <c r="H96" s="12" t="n"/>
      <c r="I96" s="12" t="n"/>
      <c r="J96" s="9" t="n"/>
      <c r="K96" s="13">
        <f>IF($A96="","",SUMIFS(Ventas!$E$5:$E$404,Ventas!$B$5:$B$404,$A96))</f>
        <v/>
      </c>
      <c r="L96" s="13">
        <f>IF($A96="","",$J96-$K96)</f>
        <v/>
      </c>
      <c r="M96" s="14">
        <f>IF($G96="","",TODAY()-$G96)</f>
        <v/>
      </c>
      <c r="N96" s="15">
        <f>IFERROR($K96/$J96,"")</f>
        <v/>
      </c>
      <c r="O96" s="16">
        <f>IF($A96="","",$L96*$H96)</f>
        <v/>
      </c>
      <c r="P96" s="16">
        <f>IF($A96="","",SUMIFS(Ventas!$I$5:$I$404,Ventas!$B$5:$B$404,$A96))</f>
        <v/>
      </c>
      <c r="Q96" s="16">
        <f>IF($A96="","",SUMIFS(Ventas!$K$5:$K$404,Ventas!$B$5:$B$404,$A96))</f>
        <v/>
      </c>
      <c r="R96" s="14">
        <f>IF($A96="","",IF($L96&lt;=0,"AGOTADO",IF(AND($M96&gt;90,$N96&lt;0.3),"INVENTARIO MUERTO",IF(AND($M96&gt;60,$N96&lt;0.5),"ROTACIÓN LENTA",IF($N96&gt;=0.7,"SANO","EN CURSO")))))</f>
        <v/>
      </c>
    </row>
    <row r="97" ht="15" customHeight="1" s="27">
      <c r="A97" s="9" t="n"/>
      <c r="B97" s="9" t="n"/>
      <c r="C97" s="9" t="n"/>
      <c r="D97" s="10" t="n"/>
      <c r="E97" s="9" t="n"/>
      <c r="F97" s="9" t="n"/>
      <c r="G97" s="11" t="n"/>
      <c r="H97" s="12" t="n"/>
      <c r="I97" s="12" t="n"/>
      <c r="J97" s="9" t="n"/>
      <c r="K97" s="13">
        <f>IF($A97="","",SUMIFS(Ventas!$E$5:$E$404,Ventas!$B$5:$B$404,$A97))</f>
        <v/>
      </c>
      <c r="L97" s="13">
        <f>IF($A97="","",$J97-$K97)</f>
        <v/>
      </c>
      <c r="M97" s="14">
        <f>IF($G97="","",TODAY()-$G97)</f>
        <v/>
      </c>
      <c r="N97" s="15">
        <f>IFERROR($K97/$J97,"")</f>
        <v/>
      </c>
      <c r="O97" s="16">
        <f>IF($A97="","",$L97*$H97)</f>
        <v/>
      </c>
      <c r="P97" s="16">
        <f>IF($A97="","",SUMIFS(Ventas!$I$5:$I$404,Ventas!$B$5:$B$404,$A97))</f>
        <v/>
      </c>
      <c r="Q97" s="16">
        <f>IF($A97="","",SUMIFS(Ventas!$K$5:$K$404,Ventas!$B$5:$B$404,$A97))</f>
        <v/>
      </c>
      <c r="R97" s="14">
        <f>IF($A97="","",IF($L97&lt;=0,"AGOTADO",IF(AND($M97&gt;90,$N97&lt;0.3),"INVENTARIO MUERTO",IF(AND($M97&gt;60,$N97&lt;0.5),"ROTACIÓN LENTA",IF($N97&gt;=0.7,"SANO","EN CURSO")))))</f>
        <v/>
      </c>
    </row>
    <row r="98" ht="15" customHeight="1" s="27">
      <c r="A98" s="9" t="n"/>
      <c r="B98" s="9" t="n"/>
      <c r="C98" s="9" t="n"/>
      <c r="D98" s="10" t="n"/>
      <c r="E98" s="9" t="n"/>
      <c r="F98" s="9" t="n"/>
      <c r="G98" s="11" t="n"/>
      <c r="H98" s="12" t="n"/>
      <c r="I98" s="12" t="n"/>
      <c r="J98" s="9" t="n"/>
      <c r="K98" s="13">
        <f>IF($A98="","",SUMIFS(Ventas!$E$5:$E$404,Ventas!$B$5:$B$404,$A98))</f>
        <v/>
      </c>
      <c r="L98" s="13">
        <f>IF($A98="","",$J98-$K98)</f>
        <v/>
      </c>
      <c r="M98" s="14">
        <f>IF($G98="","",TODAY()-$G98)</f>
        <v/>
      </c>
      <c r="N98" s="15">
        <f>IFERROR($K98/$J98,"")</f>
        <v/>
      </c>
      <c r="O98" s="16">
        <f>IF($A98="","",$L98*$H98)</f>
        <v/>
      </c>
      <c r="P98" s="16">
        <f>IF($A98="","",SUMIFS(Ventas!$I$5:$I$404,Ventas!$B$5:$B$404,$A98))</f>
        <v/>
      </c>
      <c r="Q98" s="16">
        <f>IF($A98="","",SUMIFS(Ventas!$K$5:$K$404,Ventas!$B$5:$B$404,$A98))</f>
        <v/>
      </c>
      <c r="R98" s="14">
        <f>IF($A98="","",IF($L98&lt;=0,"AGOTADO",IF(AND($M98&gt;90,$N98&lt;0.3),"INVENTARIO MUERTO",IF(AND($M98&gt;60,$N98&lt;0.5),"ROTACIÓN LENTA",IF($N98&gt;=0.7,"SANO","EN CURSO")))))</f>
        <v/>
      </c>
    </row>
    <row r="99" ht="15" customHeight="1" s="27">
      <c r="A99" s="9" t="n"/>
      <c r="B99" s="9" t="n"/>
      <c r="C99" s="9" t="n"/>
      <c r="D99" s="10" t="n"/>
      <c r="E99" s="9" t="n"/>
      <c r="F99" s="9" t="n"/>
      <c r="G99" s="11" t="n"/>
      <c r="H99" s="12" t="n"/>
      <c r="I99" s="12" t="n"/>
      <c r="J99" s="9" t="n"/>
      <c r="K99" s="13">
        <f>IF($A99="","",SUMIFS(Ventas!$E$5:$E$404,Ventas!$B$5:$B$404,$A99))</f>
        <v/>
      </c>
      <c r="L99" s="13">
        <f>IF($A99="","",$J99-$K99)</f>
        <v/>
      </c>
      <c r="M99" s="14">
        <f>IF($G99="","",TODAY()-$G99)</f>
        <v/>
      </c>
      <c r="N99" s="15">
        <f>IFERROR($K99/$J99,"")</f>
        <v/>
      </c>
      <c r="O99" s="16">
        <f>IF($A99="","",$L99*$H99)</f>
        <v/>
      </c>
      <c r="P99" s="16">
        <f>IF($A99="","",SUMIFS(Ventas!$I$5:$I$404,Ventas!$B$5:$B$404,$A99))</f>
        <v/>
      </c>
      <c r="Q99" s="16">
        <f>IF($A99="","",SUMIFS(Ventas!$K$5:$K$404,Ventas!$B$5:$B$404,$A99))</f>
        <v/>
      </c>
      <c r="R99" s="14">
        <f>IF($A99="","",IF($L99&lt;=0,"AGOTADO",IF(AND($M99&gt;90,$N99&lt;0.3),"INVENTARIO MUERTO",IF(AND($M99&gt;60,$N99&lt;0.5),"ROTACIÓN LENTA",IF($N99&gt;=0.7,"SANO","EN CURSO")))))</f>
        <v/>
      </c>
    </row>
    <row r="100" ht="15" customHeight="1" s="27">
      <c r="A100" s="9" t="n"/>
      <c r="B100" s="9" t="n"/>
      <c r="C100" s="9" t="n"/>
      <c r="D100" s="10" t="n"/>
      <c r="E100" s="9" t="n"/>
      <c r="F100" s="9" t="n"/>
      <c r="G100" s="11" t="n"/>
      <c r="H100" s="12" t="n"/>
      <c r="I100" s="12" t="n"/>
      <c r="J100" s="9" t="n"/>
      <c r="K100" s="13">
        <f>IF($A100="","",SUMIFS(Ventas!$E$5:$E$404,Ventas!$B$5:$B$404,$A100))</f>
        <v/>
      </c>
      <c r="L100" s="13">
        <f>IF($A100="","",$J100-$K100)</f>
        <v/>
      </c>
      <c r="M100" s="14">
        <f>IF($G100="","",TODAY()-$G100)</f>
        <v/>
      </c>
      <c r="N100" s="15">
        <f>IFERROR($K100/$J100,"")</f>
        <v/>
      </c>
      <c r="O100" s="16">
        <f>IF($A100="","",$L100*$H100)</f>
        <v/>
      </c>
      <c r="P100" s="16">
        <f>IF($A100="","",SUMIFS(Ventas!$I$5:$I$404,Ventas!$B$5:$B$404,$A100))</f>
        <v/>
      </c>
      <c r="Q100" s="16">
        <f>IF($A100="","",SUMIFS(Ventas!$K$5:$K$404,Ventas!$B$5:$B$404,$A100))</f>
        <v/>
      </c>
      <c r="R100" s="14">
        <f>IF($A100="","",IF($L100&lt;=0,"AGOTADO",IF(AND($M100&gt;90,$N100&lt;0.3),"INVENTARIO MUERTO",IF(AND($M100&gt;60,$N100&lt;0.5),"ROTACIÓN LENTA",IF($N100&gt;=0.7,"SANO","EN CURSO")))))</f>
        <v/>
      </c>
    </row>
    <row r="101" ht="15" customHeight="1" s="27">
      <c r="A101" s="9" t="n"/>
      <c r="B101" s="9" t="n"/>
      <c r="C101" s="9" t="n"/>
      <c r="D101" s="10" t="n"/>
      <c r="E101" s="9" t="n"/>
      <c r="F101" s="9" t="n"/>
      <c r="G101" s="11" t="n"/>
      <c r="H101" s="12" t="n"/>
      <c r="I101" s="12" t="n"/>
      <c r="J101" s="9" t="n"/>
      <c r="K101" s="13">
        <f>IF($A101="","",SUMIFS(Ventas!$E$5:$E$404,Ventas!$B$5:$B$404,$A101))</f>
        <v/>
      </c>
      <c r="L101" s="13">
        <f>IF($A101="","",$J101-$K101)</f>
        <v/>
      </c>
      <c r="M101" s="14">
        <f>IF($G101="","",TODAY()-$G101)</f>
        <v/>
      </c>
      <c r="N101" s="15">
        <f>IFERROR($K101/$J101,"")</f>
        <v/>
      </c>
      <c r="O101" s="16">
        <f>IF($A101="","",$L101*$H101)</f>
        <v/>
      </c>
      <c r="P101" s="16">
        <f>IF($A101="","",SUMIFS(Ventas!$I$5:$I$404,Ventas!$B$5:$B$404,$A101))</f>
        <v/>
      </c>
      <c r="Q101" s="16">
        <f>IF($A101="","",SUMIFS(Ventas!$K$5:$K$404,Ventas!$B$5:$B$404,$A101))</f>
        <v/>
      </c>
      <c r="R101" s="14">
        <f>IF($A101="","",IF($L101&lt;=0,"AGOTADO",IF(AND($M101&gt;90,$N101&lt;0.3),"INVENTARIO MUERTO",IF(AND($M101&gt;60,$N101&lt;0.5),"ROTACIÓN LENTA",IF($N101&gt;=0.7,"SANO","EN CURSO")))))</f>
        <v/>
      </c>
    </row>
    <row r="102" ht="15" customHeight="1" s="27">
      <c r="A102" s="9" t="n"/>
      <c r="B102" s="9" t="n"/>
      <c r="C102" s="9" t="n"/>
      <c r="D102" s="10" t="n"/>
      <c r="E102" s="9" t="n"/>
      <c r="F102" s="9" t="n"/>
      <c r="G102" s="11" t="n"/>
      <c r="H102" s="12" t="n"/>
      <c r="I102" s="12" t="n"/>
      <c r="J102" s="9" t="n"/>
      <c r="K102" s="13">
        <f>IF($A102="","",SUMIFS(Ventas!$E$5:$E$404,Ventas!$B$5:$B$404,$A102))</f>
        <v/>
      </c>
      <c r="L102" s="13">
        <f>IF($A102="","",$J102-$K102)</f>
        <v/>
      </c>
      <c r="M102" s="14">
        <f>IF($G102="","",TODAY()-$G102)</f>
        <v/>
      </c>
      <c r="N102" s="15">
        <f>IFERROR($K102/$J102,"")</f>
        <v/>
      </c>
      <c r="O102" s="16">
        <f>IF($A102="","",$L102*$H102)</f>
        <v/>
      </c>
      <c r="P102" s="16">
        <f>IF($A102="","",SUMIFS(Ventas!$I$5:$I$404,Ventas!$B$5:$B$404,$A102))</f>
        <v/>
      </c>
      <c r="Q102" s="16">
        <f>IF($A102="","",SUMIFS(Ventas!$K$5:$K$404,Ventas!$B$5:$B$404,$A102))</f>
        <v/>
      </c>
      <c r="R102" s="14">
        <f>IF($A102="","",IF($L102&lt;=0,"AGOTADO",IF(AND($M102&gt;90,$N102&lt;0.3),"INVENTARIO MUERTO",IF(AND($M102&gt;60,$N102&lt;0.5),"ROTACIÓN LENTA",IF($N102&gt;=0.7,"SANO","EN CURSO")))))</f>
        <v/>
      </c>
    </row>
    <row r="103" ht="15" customHeight="1" s="27">
      <c r="A103" s="9" t="n"/>
      <c r="B103" s="9" t="n"/>
      <c r="C103" s="9" t="n"/>
      <c r="D103" s="10" t="n"/>
      <c r="E103" s="9" t="n"/>
      <c r="F103" s="9" t="n"/>
      <c r="G103" s="11" t="n"/>
      <c r="H103" s="12" t="n"/>
      <c r="I103" s="12" t="n"/>
      <c r="J103" s="9" t="n"/>
      <c r="K103" s="13">
        <f>IF($A103="","",SUMIFS(Ventas!$E$5:$E$404,Ventas!$B$5:$B$404,$A103))</f>
        <v/>
      </c>
      <c r="L103" s="13">
        <f>IF($A103="","",$J103-$K103)</f>
        <v/>
      </c>
      <c r="M103" s="14">
        <f>IF($G103="","",TODAY()-$G103)</f>
        <v/>
      </c>
      <c r="N103" s="15">
        <f>IFERROR($K103/$J103,"")</f>
        <v/>
      </c>
      <c r="O103" s="16">
        <f>IF($A103="","",$L103*$H103)</f>
        <v/>
      </c>
      <c r="P103" s="16">
        <f>IF($A103="","",SUMIFS(Ventas!$I$5:$I$404,Ventas!$B$5:$B$404,$A103))</f>
        <v/>
      </c>
      <c r="Q103" s="16">
        <f>IF($A103="","",SUMIFS(Ventas!$K$5:$K$404,Ventas!$B$5:$B$404,$A103))</f>
        <v/>
      </c>
      <c r="R103" s="14">
        <f>IF($A103="","",IF($L103&lt;=0,"AGOTADO",IF(AND($M103&gt;90,$N103&lt;0.3),"INVENTARIO MUERTO",IF(AND($M103&gt;60,$N103&lt;0.5),"ROTACIÓN LENTA",IF($N103&gt;=0.7,"SANO","EN CURSO")))))</f>
        <v/>
      </c>
    </row>
    <row r="104" ht="15" customHeight="1" s="27">
      <c r="A104" s="9" t="n"/>
      <c r="B104" s="9" t="n"/>
      <c r="C104" s="9" t="n"/>
      <c r="D104" s="10" t="n"/>
      <c r="E104" s="9" t="n"/>
      <c r="F104" s="9" t="n"/>
      <c r="G104" s="11" t="n"/>
      <c r="H104" s="12" t="n"/>
      <c r="I104" s="12" t="n"/>
      <c r="J104" s="9" t="n"/>
      <c r="K104" s="13">
        <f>IF($A104="","",SUMIFS(Ventas!$E$5:$E$404,Ventas!$B$5:$B$404,$A104))</f>
        <v/>
      </c>
      <c r="L104" s="13">
        <f>IF($A104="","",$J104-$K104)</f>
        <v/>
      </c>
      <c r="M104" s="14">
        <f>IF($G104="","",TODAY()-$G104)</f>
        <v/>
      </c>
      <c r="N104" s="15">
        <f>IFERROR($K104/$J104,"")</f>
        <v/>
      </c>
      <c r="O104" s="16">
        <f>IF($A104="","",$L104*$H104)</f>
        <v/>
      </c>
      <c r="P104" s="16">
        <f>IF($A104="","",SUMIFS(Ventas!$I$5:$I$404,Ventas!$B$5:$B$404,$A104))</f>
        <v/>
      </c>
      <c r="Q104" s="16">
        <f>IF($A104="","",SUMIFS(Ventas!$K$5:$K$404,Ventas!$B$5:$B$404,$A104))</f>
        <v/>
      </c>
      <c r="R104" s="14">
        <f>IF($A104="","",IF($L104&lt;=0,"AGOTADO",IF(AND($M104&gt;90,$N104&lt;0.3),"INVENTARIO MUERTO",IF(AND($M104&gt;60,$N104&lt;0.5),"ROTACIÓN LENTA",IF($N104&gt;=0.7,"SANO","EN CURSO")))))</f>
        <v/>
      </c>
    </row>
    <row r="105" ht="15" customHeight="1" s="27">
      <c r="A105" s="9" t="n"/>
      <c r="B105" s="9" t="n"/>
      <c r="C105" s="9" t="n"/>
      <c r="D105" s="10" t="n"/>
      <c r="E105" s="9" t="n"/>
      <c r="F105" s="9" t="n"/>
      <c r="G105" s="11" t="n"/>
      <c r="H105" s="12" t="n"/>
      <c r="I105" s="12" t="n"/>
      <c r="J105" s="9" t="n"/>
      <c r="K105" s="13">
        <f>IF($A105="","",SUMIFS(Ventas!$E$5:$E$404,Ventas!$B$5:$B$404,$A105))</f>
        <v/>
      </c>
      <c r="L105" s="13">
        <f>IF($A105="","",$J105-$K105)</f>
        <v/>
      </c>
      <c r="M105" s="14">
        <f>IF($G105="","",TODAY()-$G105)</f>
        <v/>
      </c>
      <c r="N105" s="15">
        <f>IFERROR($K105/$J105,"")</f>
        <v/>
      </c>
      <c r="O105" s="16">
        <f>IF($A105="","",$L105*$H105)</f>
        <v/>
      </c>
      <c r="P105" s="16">
        <f>IF($A105="","",SUMIFS(Ventas!$I$5:$I$404,Ventas!$B$5:$B$404,$A105))</f>
        <v/>
      </c>
      <c r="Q105" s="16">
        <f>IF($A105="","",SUMIFS(Ventas!$K$5:$K$404,Ventas!$B$5:$B$404,$A105))</f>
        <v/>
      </c>
      <c r="R105" s="14">
        <f>IF($A105="","",IF($L105&lt;=0,"AGOTADO",IF(AND($M105&gt;90,$N105&lt;0.3),"INVENTARIO MUERTO",IF(AND($M105&gt;60,$N105&lt;0.5),"ROTACIÓN LENTA",IF($N105&gt;=0.7,"SANO","EN CURSO")))))</f>
        <v/>
      </c>
    </row>
    <row r="106" ht="15" customHeight="1" s="27">
      <c r="A106" s="9" t="n"/>
      <c r="B106" s="9" t="n"/>
      <c r="C106" s="9" t="n"/>
      <c r="D106" s="10" t="n"/>
      <c r="E106" s="9" t="n"/>
      <c r="F106" s="9" t="n"/>
      <c r="G106" s="11" t="n"/>
      <c r="H106" s="12" t="n"/>
      <c r="I106" s="12" t="n"/>
      <c r="J106" s="9" t="n"/>
      <c r="K106" s="13">
        <f>IF($A106="","",SUMIFS(Ventas!$E$5:$E$404,Ventas!$B$5:$B$404,$A106))</f>
        <v/>
      </c>
      <c r="L106" s="13">
        <f>IF($A106="","",$J106-$K106)</f>
        <v/>
      </c>
      <c r="M106" s="14">
        <f>IF($G106="","",TODAY()-$G106)</f>
        <v/>
      </c>
      <c r="N106" s="15">
        <f>IFERROR($K106/$J106,"")</f>
        <v/>
      </c>
      <c r="O106" s="16">
        <f>IF($A106="","",$L106*$H106)</f>
        <v/>
      </c>
      <c r="P106" s="16">
        <f>IF($A106="","",SUMIFS(Ventas!$I$5:$I$404,Ventas!$B$5:$B$404,$A106))</f>
        <v/>
      </c>
      <c r="Q106" s="16">
        <f>IF($A106="","",SUMIFS(Ventas!$K$5:$K$404,Ventas!$B$5:$B$404,$A106))</f>
        <v/>
      </c>
      <c r="R106" s="14">
        <f>IF($A106="","",IF($L106&lt;=0,"AGOTADO",IF(AND($M106&gt;90,$N106&lt;0.3),"INVENTARIO MUERTO",IF(AND($M106&gt;60,$N106&lt;0.5),"ROTACIÓN LENTA",IF($N106&gt;=0.7,"SANO","EN CURSO")))))</f>
        <v/>
      </c>
    </row>
    <row r="107" ht="15" customHeight="1" s="27">
      <c r="A107" s="9" t="n"/>
      <c r="B107" s="9" t="n"/>
      <c r="C107" s="9" t="n"/>
      <c r="D107" s="10" t="n"/>
      <c r="E107" s="9" t="n"/>
      <c r="F107" s="9" t="n"/>
      <c r="G107" s="11" t="n"/>
      <c r="H107" s="12" t="n"/>
      <c r="I107" s="12" t="n"/>
      <c r="J107" s="9" t="n"/>
      <c r="K107" s="13">
        <f>IF($A107="","",SUMIFS(Ventas!$E$5:$E$404,Ventas!$B$5:$B$404,$A107))</f>
        <v/>
      </c>
      <c r="L107" s="13">
        <f>IF($A107="","",$J107-$K107)</f>
        <v/>
      </c>
      <c r="M107" s="14">
        <f>IF($G107="","",TODAY()-$G107)</f>
        <v/>
      </c>
      <c r="N107" s="15">
        <f>IFERROR($K107/$J107,"")</f>
        <v/>
      </c>
      <c r="O107" s="16">
        <f>IF($A107="","",$L107*$H107)</f>
        <v/>
      </c>
      <c r="P107" s="16">
        <f>IF($A107="","",SUMIFS(Ventas!$I$5:$I$404,Ventas!$B$5:$B$404,$A107))</f>
        <v/>
      </c>
      <c r="Q107" s="16">
        <f>IF($A107="","",SUMIFS(Ventas!$K$5:$K$404,Ventas!$B$5:$B$404,$A107))</f>
        <v/>
      </c>
      <c r="R107" s="14">
        <f>IF($A107="","",IF($L107&lt;=0,"AGOTADO",IF(AND($M107&gt;90,$N107&lt;0.3),"INVENTARIO MUERTO",IF(AND($M107&gt;60,$N107&lt;0.5),"ROTACIÓN LENTA",IF($N107&gt;=0.7,"SANO","EN CURSO")))))</f>
        <v/>
      </c>
    </row>
    <row r="108" ht="15" customHeight="1" s="27">
      <c r="A108" s="9" t="n"/>
      <c r="B108" s="9" t="n"/>
      <c r="C108" s="9" t="n"/>
      <c r="D108" s="10" t="n"/>
      <c r="E108" s="9" t="n"/>
      <c r="F108" s="9" t="n"/>
      <c r="G108" s="11" t="n"/>
      <c r="H108" s="12" t="n"/>
      <c r="I108" s="12" t="n"/>
      <c r="J108" s="9" t="n"/>
      <c r="K108" s="13">
        <f>IF($A108="","",SUMIFS(Ventas!$E$5:$E$404,Ventas!$B$5:$B$404,$A108))</f>
        <v/>
      </c>
      <c r="L108" s="13">
        <f>IF($A108="","",$J108-$K108)</f>
        <v/>
      </c>
      <c r="M108" s="14">
        <f>IF($G108="","",TODAY()-$G108)</f>
        <v/>
      </c>
      <c r="N108" s="15">
        <f>IFERROR($K108/$J108,"")</f>
        <v/>
      </c>
      <c r="O108" s="16">
        <f>IF($A108="","",$L108*$H108)</f>
        <v/>
      </c>
      <c r="P108" s="16">
        <f>IF($A108="","",SUMIFS(Ventas!$I$5:$I$404,Ventas!$B$5:$B$404,$A108))</f>
        <v/>
      </c>
      <c r="Q108" s="16">
        <f>IF($A108="","",SUMIFS(Ventas!$K$5:$K$404,Ventas!$B$5:$B$404,$A108))</f>
        <v/>
      </c>
      <c r="R108" s="14">
        <f>IF($A108="","",IF($L108&lt;=0,"AGOTADO",IF(AND($M108&gt;90,$N108&lt;0.3),"INVENTARIO MUERTO",IF(AND($M108&gt;60,$N108&lt;0.5),"ROTACIÓN LENTA",IF($N108&gt;=0.7,"SANO","EN CURSO")))))</f>
        <v/>
      </c>
    </row>
    <row r="109" ht="15" customHeight="1" s="27">
      <c r="A109" s="9" t="n"/>
      <c r="B109" s="9" t="n"/>
      <c r="C109" s="9" t="n"/>
      <c r="D109" s="10" t="n"/>
      <c r="E109" s="9" t="n"/>
      <c r="F109" s="9" t="n"/>
      <c r="G109" s="11" t="n"/>
      <c r="H109" s="12" t="n"/>
      <c r="I109" s="12" t="n"/>
      <c r="J109" s="9" t="n"/>
      <c r="K109" s="13">
        <f>IF($A109="","",SUMIFS(Ventas!$E$5:$E$404,Ventas!$B$5:$B$404,$A109))</f>
        <v/>
      </c>
      <c r="L109" s="13">
        <f>IF($A109="","",$J109-$K109)</f>
        <v/>
      </c>
      <c r="M109" s="14">
        <f>IF($G109="","",TODAY()-$G109)</f>
        <v/>
      </c>
      <c r="N109" s="15">
        <f>IFERROR($K109/$J109,"")</f>
        <v/>
      </c>
      <c r="O109" s="16">
        <f>IF($A109="","",$L109*$H109)</f>
        <v/>
      </c>
      <c r="P109" s="16">
        <f>IF($A109="","",SUMIFS(Ventas!$I$5:$I$404,Ventas!$B$5:$B$404,$A109))</f>
        <v/>
      </c>
      <c r="Q109" s="16">
        <f>IF($A109="","",SUMIFS(Ventas!$K$5:$K$404,Ventas!$B$5:$B$404,$A109))</f>
        <v/>
      </c>
      <c r="R109" s="14">
        <f>IF($A109="","",IF($L109&lt;=0,"AGOTADO",IF(AND($M109&gt;90,$N109&lt;0.3),"INVENTARIO MUERTO",IF(AND($M109&gt;60,$N109&lt;0.5),"ROTACIÓN LENTA",IF($N109&gt;=0.7,"SANO","EN CURSO")))))</f>
        <v/>
      </c>
    </row>
    <row r="110" ht="15" customHeight="1" s="27">
      <c r="A110" s="9" t="n"/>
      <c r="B110" s="9" t="n"/>
      <c r="C110" s="9" t="n"/>
      <c r="D110" s="10" t="n"/>
      <c r="E110" s="9" t="n"/>
      <c r="F110" s="9" t="n"/>
      <c r="G110" s="11" t="n"/>
      <c r="H110" s="12" t="n"/>
      <c r="I110" s="12" t="n"/>
      <c r="J110" s="9" t="n"/>
      <c r="K110" s="13">
        <f>IF($A110="","",SUMIFS(Ventas!$E$5:$E$404,Ventas!$B$5:$B$404,$A110))</f>
        <v/>
      </c>
      <c r="L110" s="13">
        <f>IF($A110="","",$J110-$K110)</f>
        <v/>
      </c>
      <c r="M110" s="14">
        <f>IF($G110="","",TODAY()-$G110)</f>
        <v/>
      </c>
      <c r="N110" s="15">
        <f>IFERROR($K110/$J110,"")</f>
        <v/>
      </c>
      <c r="O110" s="16">
        <f>IF($A110="","",$L110*$H110)</f>
        <v/>
      </c>
      <c r="P110" s="16">
        <f>IF($A110="","",SUMIFS(Ventas!$I$5:$I$404,Ventas!$B$5:$B$404,$A110))</f>
        <v/>
      </c>
      <c r="Q110" s="16">
        <f>IF($A110="","",SUMIFS(Ventas!$K$5:$K$404,Ventas!$B$5:$B$404,$A110))</f>
        <v/>
      </c>
      <c r="R110" s="14">
        <f>IF($A110="","",IF($L110&lt;=0,"AGOTADO",IF(AND($M110&gt;90,$N110&lt;0.3),"INVENTARIO MUERTO",IF(AND($M110&gt;60,$N110&lt;0.5),"ROTACIÓN LENTA",IF($N110&gt;=0.7,"SANO","EN CURSO")))))</f>
        <v/>
      </c>
    </row>
    <row r="111" ht="15" customHeight="1" s="27">
      <c r="A111" s="9" t="n"/>
      <c r="B111" s="9" t="n"/>
      <c r="C111" s="9" t="n"/>
      <c r="D111" s="10" t="n"/>
      <c r="E111" s="9" t="n"/>
      <c r="F111" s="9" t="n"/>
      <c r="G111" s="11" t="n"/>
      <c r="H111" s="12" t="n"/>
      <c r="I111" s="12" t="n"/>
      <c r="J111" s="9" t="n"/>
      <c r="K111" s="13">
        <f>IF($A111="","",SUMIFS(Ventas!$E$5:$E$404,Ventas!$B$5:$B$404,$A111))</f>
        <v/>
      </c>
      <c r="L111" s="13">
        <f>IF($A111="","",$J111-$K111)</f>
        <v/>
      </c>
      <c r="M111" s="14">
        <f>IF($G111="","",TODAY()-$G111)</f>
        <v/>
      </c>
      <c r="N111" s="15">
        <f>IFERROR($K111/$J111,"")</f>
        <v/>
      </c>
      <c r="O111" s="16">
        <f>IF($A111="","",$L111*$H111)</f>
        <v/>
      </c>
      <c r="P111" s="16">
        <f>IF($A111="","",SUMIFS(Ventas!$I$5:$I$404,Ventas!$B$5:$B$404,$A111))</f>
        <v/>
      </c>
      <c r="Q111" s="16">
        <f>IF($A111="","",SUMIFS(Ventas!$K$5:$K$404,Ventas!$B$5:$B$404,$A111))</f>
        <v/>
      </c>
      <c r="R111" s="14">
        <f>IF($A111="","",IF($L111&lt;=0,"AGOTADO",IF(AND($M111&gt;90,$N111&lt;0.3),"INVENTARIO MUERTO",IF(AND($M111&gt;60,$N111&lt;0.5),"ROTACIÓN LENTA",IF($N111&gt;=0.7,"SANO","EN CURSO")))))</f>
        <v/>
      </c>
    </row>
    <row r="112" ht="15" customHeight="1" s="27">
      <c r="A112" s="9" t="n"/>
      <c r="B112" s="9" t="n"/>
      <c r="C112" s="9" t="n"/>
      <c r="D112" s="10" t="n"/>
      <c r="E112" s="9" t="n"/>
      <c r="F112" s="9" t="n"/>
      <c r="G112" s="11" t="n"/>
      <c r="H112" s="12" t="n"/>
      <c r="I112" s="12" t="n"/>
      <c r="J112" s="9" t="n"/>
      <c r="K112" s="13">
        <f>IF($A112="","",SUMIFS(Ventas!$E$5:$E$404,Ventas!$B$5:$B$404,$A112))</f>
        <v/>
      </c>
      <c r="L112" s="13">
        <f>IF($A112="","",$J112-$K112)</f>
        <v/>
      </c>
      <c r="M112" s="14">
        <f>IF($G112="","",TODAY()-$G112)</f>
        <v/>
      </c>
      <c r="N112" s="15">
        <f>IFERROR($K112/$J112,"")</f>
        <v/>
      </c>
      <c r="O112" s="16">
        <f>IF($A112="","",$L112*$H112)</f>
        <v/>
      </c>
      <c r="P112" s="16">
        <f>IF($A112="","",SUMIFS(Ventas!$I$5:$I$404,Ventas!$B$5:$B$404,$A112))</f>
        <v/>
      </c>
      <c r="Q112" s="16">
        <f>IF($A112="","",SUMIFS(Ventas!$K$5:$K$404,Ventas!$B$5:$B$404,$A112))</f>
        <v/>
      </c>
      <c r="R112" s="14">
        <f>IF($A112="","",IF($L112&lt;=0,"AGOTADO",IF(AND($M112&gt;90,$N112&lt;0.3),"INVENTARIO MUERTO",IF(AND($M112&gt;60,$N112&lt;0.5),"ROTACIÓN LENTA",IF($N112&gt;=0.7,"SANO","EN CURSO")))))</f>
        <v/>
      </c>
    </row>
    <row r="113" ht="15" customHeight="1" s="27">
      <c r="A113" s="9" t="n"/>
      <c r="B113" s="9" t="n"/>
      <c r="C113" s="9" t="n"/>
      <c r="D113" s="10" t="n"/>
      <c r="E113" s="9" t="n"/>
      <c r="F113" s="9" t="n"/>
      <c r="G113" s="11" t="n"/>
      <c r="H113" s="12" t="n"/>
      <c r="I113" s="12" t="n"/>
      <c r="J113" s="9" t="n"/>
      <c r="K113" s="13">
        <f>IF($A113="","",SUMIFS(Ventas!$E$5:$E$404,Ventas!$B$5:$B$404,$A113))</f>
        <v/>
      </c>
      <c r="L113" s="13">
        <f>IF($A113="","",$J113-$K113)</f>
        <v/>
      </c>
      <c r="M113" s="14">
        <f>IF($G113="","",TODAY()-$G113)</f>
        <v/>
      </c>
      <c r="N113" s="15">
        <f>IFERROR($K113/$J113,"")</f>
        <v/>
      </c>
      <c r="O113" s="16">
        <f>IF($A113="","",$L113*$H113)</f>
        <v/>
      </c>
      <c r="P113" s="16">
        <f>IF($A113="","",SUMIFS(Ventas!$I$5:$I$404,Ventas!$B$5:$B$404,$A113))</f>
        <v/>
      </c>
      <c r="Q113" s="16">
        <f>IF($A113="","",SUMIFS(Ventas!$K$5:$K$404,Ventas!$B$5:$B$404,$A113))</f>
        <v/>
      </c>
      <c r="R113" s="14">
        <f>IF($A113="","",IF($L113&lt;=0,"AGOTADO",IF(AND($M113&gt;90,$N113&lt;0.3),"INVENTARIO MUERTO",IF(AND($M113&gt;60,$N113&lt;0.5),"ROTACIÓN LENTA",IF($N113&gt;=0.7,"SANO","EN CURSO")))))</f>
        <v/>
      </c>
    </row>
    <row r="114" ht="15" customHeight="1" s="27">
      <c r="A114" s="9" t="n"/>
      <c r="B114" s="9" t="n"/>
      <c r="C114" s="9" t="n"/>
      <c r="D114" s="10" t="n"/>
      <c r="E114" s="9" t="n"/>
      <c r="F114" s="9" t="n"/>
      <c r="G114" s="11" t="n"/>
      <c r="H114" s="12" t="n"/>
      <c r="I114" s="12" t="n"/>
      <c r="J114" s="9" t="n"/>
      <c r="K114" s="13">
        <f>IF($A114="","",SUMIFS(Ventas!$E$5:$E$404,Ventas!$B$5:$B$404,$A114))</f>
        <v/>
      </c>
      <c r="L114" s="13">
        <f>IF($A114="","",$J114-$K114)</f>
        <v/>
      </c>
      <c r="M114" s="14">
        <f>IF($G114="","",TODAY()-$G114)</f>
        <v/>
      </c>
      <c r="N114" s="15">
        <f>IFERROR($K114/$J114,"")</f>
        <v/>
      </c>
      <c r="O114" s="16">
        <f>IF($A114="","",$L114*$H114)</f>
        <v/>
      </c>
      <c r="P114" s="16">
        <f>IF($A114="","",SUMIFS(Ventas!$I$5:$I$404,Ventas!$B$5:$B$404,$A114))</f>
        <v/>
      </c>
      <c r="Q114" s="16">
        <f>IF($A114="","",SUMIFS(Ventas!$K$5:$K$404,Ventas!$B$5:$B$404,$A114))</f>
        <v/>
      </c>
      <c r="R114" s="14">
        <f>IF($A114="","",IF($L114&lt;=0,"AGOTADO",IF(AND($M114&gt;90,$N114&lt;0.3),"INVENTARIO MUERTO",IF(AND($M114&gt;60,$N114&lt;0.5),"ROTACIÓN LENTA",IF($N114&gt;=0.7,"SANO","EN CURSO")))))</f>
        <v/>
      </c>
    </row>
    <row r="115" ht="15" customHeight="1" s="27">
      <c r="A115" s="9" t="n"/>
      <c r="B115" s="9" t="n"/>
      <c r="C115" s="9" t="n"/>
      <c r="D115" s="10" t="n"/>
      <c r="E115" s="9" t="n"/>
      <c r="F115" s="9" t="n"/>
      <c r="G115" s="11" t="n"/>
      <c r="H115" s="12" t="n"/>
      <c r="I115" s="12" t="n"/>
      <c r="J115" s="9" t="n"/>
      <c r="K115" s="13">
        <f>IF($A115="","",SUMIFS(Ventas!$E$5:$E$404,Ventas!$B$5:$B$404,$A115))</f>
        <v/>
      </c>
      <c r="L115" s="13">
        <f>IF($A115="","",$J115-$K115)</f>
        <v/>
      </c>
      <c r="M115" s="14">
        <f>IF($G115="","",TODAY()-$G115)</f>
        <v/>
      </c>
      <c r="N115" s="15">
        <f>IFERROR($K115/$J115,"")</f>
        <v/>
      </c>
      <c r="O115" s="16">
        <f>IF($A115="","",$L115*$H115)</f>
        <v/>
      </c>
      <c r="P115" s="16">
        <f>IF($A115="","",SUMIFS(Ventas!$I$5:$I$404,Ventas!$B$5:$B$404,$A115))</f>
        <v/>
      </c>
      <c r="Q115" s="16">
        <f>IF($A115="","",SUMIFS(Ventas!$K$5:$K$404,Ventas!$B$5:$B$404,$A115))</f>
        <v/>
      </c>
      <c r="R115" s="14">
        <f>IF($A115="","",IF($L115&lt;=0,"AGOTADO",IF(AND($M115&gt;90,$N115&lt;0.3),"INVENTARIO MUERTO",IF(AND($M115&gt;60,$N115&lt;0.5),"ROTACIÓN LENTA",IF($N115&gt;=0.7,"SANO","EN CURSO")))))</f>
        <v/>
      </c>
    </row>
    <row r="116" ht="15" customHeight="1" s="27">
      <c r="A116" s="9" t="n"/>
      <c r="B116" s="9" t="n"/>
      <c r="C116" s="9" t="n"/>
      <c r="D116" s="10" t="n"/>
      <c r="E116" s="9" t="n"/>
      <c r="F116" s="9" t="n"/>
      <c r="G116" s="11" t="n"/>
      <c r="H116" s="12" t="n"/>
      <c r="I116" s="12" t="n"/>
      <c r="J116" s="9" t="n"/>
      <c r="K116" s="13">
        <f>IF($A116="","",SUMIFS(Ventas!$E$5:$E$404,Ventas!$B$5:$B$404,$A116))</f>
        <v/>
      </c>
      <c r="L116" s="13">
        <f>IF($A116="","",$J116-$K116)</f>
        <v/>
      </c>
      <c r="M116" s="14">
        <f>IF($G116="","",TODAY()-$G116)</f>
        <v/>
      </c>
      <c r="N116" s="15">
        <f>IFERROR($K116/$J116,"")</f>
        <v/>
      </c>
      <c r="O116" s="16">
        <f>IF($A116="","",$L116*$H116)</f>
        <v/>
      </c>
      <c r="P116" s="16">
        <f>IF($A116="","",SUMIFS(Ventas!$I$5:$I$404,Ventas!$B$5:$B$404,$A116))</f>
        <v/>
      </c>
      <c r="Q116" s="16">
        <f>IF($A116="","",SUMIFS(Ventas!$K$5:$K$404,Ventas!$B$5:$B$404,$A116))</f>
        <v/>
      </c>
      <c r="R116" s="14">
        <f>IF($A116="","",IF($L116&lt;=0,"AGOTADO",IF(AND($M116&gt;90,$N116&lt;0.3),"INVENTARIO MUERTO",IF(AND($M116&gt;60,$N116&lt;0.5),"ROTACIÓN LENTA",IF($N116&gt;=0.7,"SANO","EN CURSO")))))</f>
        <v/>
      </c>
    </row>
    <row r="117" ht="15" customHeight="1" s="27">
      <c r="A117" s="9" t="n"/>
      <c r="B117" s="9" t="n"/>
      <c r="C117" s="9" t="n"/>
      <c r="D117" s="10" t="n"/>
      <c r="E117" s="9" t="n"/>
      <c r="F117" s="9" t="n"/>
      <c r="G117" s="11" t="n"/>
      <c r="H117" s="12" t="n"/>
      <c r="I117" s="12" t="n"/>
      <c r="J117" s="9" t="n"/>
      <c r="K117" s="13">
        <f>IF($A117="","",SUMIFS(Ventas!$E$5:$E$404,Ventas!$B$5:$B$404,$A117))</f>
        <v/>
      </c>
      <c r="L117" s="13">
        <f>IF($A117="","",$J117-$K117)</f>
        <v/>
      </c>
      <c r="M117" s="14">
        <f>IF($G117="","",TODAY()-$G117)</f>
        <v/>
      </c>
      <c r="N117" s="15">
        <f>IFERROR($K117/$J117,"")</f>
        <v/>
      </c>
      <c r="O117" s="16">
        <f>IF($A117="","",$L117*$H117)</f>
        <v/>
      </c>
      <c r="P117" s="16">
        <f>IF($A117="","",SUMIFS(Ventas!$I$5:$I$404,Ventas!$B$5:$B$404,$A117))</f>
        <v/>
      </c>
      <c r="Q117" s="16">
        <f>IF($A117="","",SUMIFS(Ventas!$K$5:$K$404,Ventas!$B$5:$B$404,$A117))</f>
        <v/>
      </c>
      <c r="R117" s="14">
        <f>IF($A117="","",IF($L117&lt;=0,"AGOTADO",IF(AND($M117&gt;90,$N117&lt;0.3),"INVENTARIO MUERTO",IF(AND($M117&gt;60,$N117&lt;0.5),"ROTACIÓN LENTA",IF($N117&gt;=0.7,"SANO","EN CURSO")))))</f>
        <v/>
      </c>
    </row>
    <row r="118" ht="15" customHeight="1" s="27">
      <c r="A118" s="9" t="n"/>
      <c r="B118" s="9" t="n"/>
      <c r="C118" s="9" t="n"/>
      <c r="D118" s="10" t="n"/>
      <c r="E118" s="9" t="n"/>
      <c r="F118" s="9" t="n"/>
      <c r="G118" s="11" t="n"/>
      <c r="H118" s="12" t="n"/>
      <c r="I118" s="12" t="n"/>
      <c r="J118" s="9" t="n"/>
      <c r="K118" s="13">
        <f>IF($A118="","",SUMIFS(Ventas!$E$5:$E$404,Ventas!$B$5:$B$404,$A118))</f>
        <v/>
      </c>
      <c r="L118" s="13">
        <f>IF($A118="","",$J118-$K118)</f>
        <v/>
      </c>
      <c r="M118" s="14">
        <f>IF($G118="","",TODAY()-$G118)</f>
        <v/>
      </c>
      <c r="N118" s="15">
        <f>IFERROR($K118/$J118,"")</f>
        <v/>
      </c>
      <c r="O118" s="16">
        <f>IF($A118="","",$L118*$H118)</f>
        <v/>
      </c>
      <c r="P118" s="16">
        <f>IF($A118="","",SUMIFS(Ventas!$I$5:$I$404,Ventas!$B$5:$B$404,$A118))</f>
        <v/>
      </c>
      <c r="Q118" s="16">
        <f>IF($A118="","",SUMIFS(Ventas!$K$5:$K$404,Ventas!$B$5:$B$404,$A118))</f>
        <v/>
      </c>
      <c r="R118" s="14">
        <f>IF($A118="","",IF($L118&lt;=0,"AGOTADO",IF(AND($M118&gt;90,$N118&lt;0.3),"INVENTARIO MUERTO",IF(AND($M118&gt;60,$N118&lt;0.5),"ROTACIÓN LENTA",IF($N118&gt;=0.7,"SANO","EN CURSO")))))</f>
        <v/>
      </c>
    </row>
    <row r="119" ht="15" customHeight="1" s="27">
      <c r="A119" s="9" t="n"/>
      <c r="B119" s="9" t="n"/>
      <c r="C119" s="9" t="n"/>
      <c r="D119" s="10" t="n"/>
      <c r="E119" s="9" t="n"/>
      <c r="F119" s="9" t="n"/>
      <c r="G119" s="11" t="n"/>
      <c r="H119" s="12" t="n"/>
      <c r="I119" s="12" t="n"/>
      <c r="J119" s="9" t="n"/>
      <c r="K119" s="13">
        <f>IF($A119="","",SUMIFS(Ventas!$E$5:$E$404,Ventas!$B$5:$B$404,$A119))</f>
        <v/>
      </c>
      <c r="L119" s="13">
        <f>IF($A119="","",$J119-$K119)</f>
        <v/>
      </c>
      <c r="M119" s="14">
        <f>IF($G119="","",TODAY()-$G119)</f>
        <v/>
      </c>
      <c r="N119" s="15">
        <f>IFERROR($K119/$J119,"")</f>
        <v/>
      </c>
      <c r="O119" s="16">
        <f>IF($A119="","",$L119*$H119)</f>
        <v/>
      </c>
      <c r="P119" s="16">
        <f>IF($A119="","",SUMIFS(Ventas!$I$5:$I$404,Ventas!$B$5:$B$404,$A119))</f>
        <v/>
      </c>
      <c r="Q119" s="16">
        <f>IF($A119="","",SUMIFS(Ventas!$K$5:$K$404,Ventas!$B$5:$B$404,$A119))</f>
        <v/>
      </c>
      <c r="R119" s="14">
        <f>IF($A119="","",IF($L119&lt;=0,"AGOTADO",IF(AND($M119&gt;90,$N119&lt;0.3),"INVENTARIO MUERTO",IF(AND($M119&gt;60,$N119&lt;0.5),"ROTACIÓN LENTA",IF($N119&gt;=0.7,"SANO","EN CURSO")))))</f>
        <v/>
      </c>
    </row>
    <row r="120" ht="15" customHeight="1" s="27">
      <c r="A120" s="9" t="n"/>
      <c r="B120" s="9" t="n"/>
      <c r="C120" s="9" t="n"/>
      <c r="D120" s="10" t="n"/>
      <c r="E120" s="9" t="n"/>
      <c r="F120" s="9" t="n"/>
      <c r="G120" s="11" t="n"/>
      <c r="H120" s="12" t="n"/>
      <c r="I120" s="12" t="n"/>
      <c r="J120" s="9" t="n"/>
      <c r="K120" s="13">
        <f>IF($A120="","",SUMIFS(Ventas!$E$5:$E$404,Ventas!$B$5:$B$404,$A120))</f>
        <v/>
      </c>
      <c r="L120" s="13">
        <f>IF($A120="","",$J120-$K120)</f>
        <v/>
      </c>
      <c r="M120" s="14">
        <f>IF($G120="","",TODAY()-$G120)</f>
        <v/>
      </c>
      <c r="N120" s="15">
        <f>IFERROR($K120/$J120,"")</f>
        <v/>
      </c>
      <c r="O120" s="16">
        <f>IF($A120="","",$L120*$H120)</f>
        <v/>
      </c>
      <c r="P120" s="16">
        <f>IF($A120="","",SUMIFS(Ventas!$I$5:$I$404,Ventas!$B$5:$B$404,$A120))</f>
        <v/>
      </c>
      <c r="Q120" s="16">
        <f>IF($A120="","",SUMIFS(Ventas!$K$5:$K$404,Ventas!$B$5:$B$404,$A120))</f>
        <v/>
      </c>
      <c r="R120" s="14">
        <f>IF($A120="","",IF($L120&lt;=0,"AGOTADO",IF(AND($M120&gt;90,$N120&lt;0.3),"INVENTARIO MUERTO",IF(AND($M120&gt;60,$N120&lt;0.5),"ROTACIÓN LENTA",IF($N120&gt;=0.7,"SANO","EN CURSO")))))</f>
        <v/>
      </c>
    </row>
    <row r="121" ht="15" customHeight="1" s="27">
      <c r="A121" s="9" t="n"/>
      <c r="B121" s="9" t="n"/>
      <c r="C121" s="9" t="n"/>
      <c r="D121" s="10" t="n"/>
      <c r="E121" s="9" t="n"/>
      <c r="F121" s="9" t="n"/>
      <c r="G121" s="11" t="n"/>
      <c r="H121" s="12" t="n"/>
      <c r="I121" s="12" t="n"/>
      <c r="J121" s="9" t="n"/>
      <c r="K121" s="13">
        <f>IF($A121="","",SUMIFS(Ventas!$E$5:$E$404,Ventas!$B$5:$B$404,$A121))</f>
        <v/>
      </c>
      <c r="L121" s="13">
        <f>IF($A121="","",$J121-$K121)</f>
        <v/>
      </c>
      <c r="M121" s="14">
        <f>IF($G121="","",TODAY()-$G121)</f>
        <v/>
      </c>
      <c r="N121" s="15">
        <f>IFERROR($K121/$J121,"")</f>
        <v/>
      </c>
      <c r="O121" s="16">
        <f>IF($A121="","",$L121*$H121)</f>
        <v/>
      </c>
      <c r="P121" s="16">
        <f>IF($A121="","",SUMIFS(Ventas!$I$5:$I$404,Ventas!$B$5:$B$404,$A121))</f>
        <v/>
      </c>
      <c r="Q121" s="16">
        <f>IF($A121="","",SUMIFS(Ventas!$K$5:$K$404,Ventas!$B$5:$B$404,$A121))</f>
        <v/>
      </c>
      <c r="R121" s="14">
        <f>IF($A121="","",IF($L121&lt;=0,"AGOTADO",IF(AND($M121&gt;90,$N121&lt;0.3),"INVENTARIO MUERTO",IF(AND($M121&gt;60,$N121&lt;0.5),"ROTACIÓN LENTA",IF($N121&gt;=0.7,"SANO","EN CURSO")))))</f>
        <v/>
      </c>
    </row>
    <row r="122" ht="15" customHeight="1" s="27">
      <c r="A122" s="9" t="n"/>
      <c r="B122" s="9" t="n"/>
      <c r="C122" s="9" t="n"/>
      <c r="D122" s="10" t="n"/>
      <c r="E122" s="9" t="n"/>
      <c r="F122" s="9" t="n"/>
      <c r="G122" s="11" t="n"/>
      <c r="H122" s="12" t="n"/>
      <c r="I122" s="12" t="n"/>
      <c r="J122" s="9" t="n"/>
      <c r="K122" s="13">
        <f>IF($A122="","",SUMIFS(Ventas!$E$5:$E$404,Ventas!$B$5:$B$404,$A122))</f>
        <v/>
      </c>
      <c r="L122" s="13">
        <f>IF($A122="","",$J122-$K122)</f>
        <v/>
      </c>
      <c r="M122" s="14">
        <f>IF($G122="","",TODAY()-$G122)</f>
        <v/>
      </c>
      <c r="N122" s="15">
        <f>IFERROR($K122/$J122,"")</f>
        <v/>
      </c>
      <c r="O122" s="16">
        <f>IF($A122="","",$L122*$H122)</f>
        <v/>
      </c>
      <c r="P122" s="16">
        <f>IF($A122="","",SUMIFS(Ventas!$I$5:$I$404,Ventas!$B$5:$B$404,$A122))</f>
        <v/>
      </c>
      <c r="Q122" s="16">
        <f>IF($A122="","",SUMIFS(Ventas!$K$5:$K$404,Ventas!$B$5:$B$404,$A122))</f>
        <v/>
      </c>
      <c r="R122" s="14">
        <f>IF($A122="","",IF($L122&lt;=0,"AGOTADO",IF(AND($M122&gt;90,$N122&lt;0.3),"INVENTARIO MUERTO",IF(AND($M122&gt;60,$N122&lt;0.5),"ROTACIÓN LENTA",IF($N122&gt;=0.7,"SANO","EN CURSO")))))</f>
        <v/>
      </c>
    </row>
    <row r="123" ht="15" customHeight="1" s="27">
      <c r="A123" s="9" t="n"/>
      <c r="B123" s="9" t="n"/>
      <c r="C123" s="9" t="n"/>
      <c r="D123" s="10" t="n"/>
      <c r="E123" s="9" t="n"/>
      <c r="F123" s="9" t="n"/>
      <c r="G123" s="11" t="n"/>
      <c r="H123" s="12" t="n"/>
      <c r="I123" s="12" t="n"/>
      <c r="J123" s="9" t="n"/>
      <c r="K123" s="13">
        <f>IF($A123="","",SUMIFS(Ventas!$E$5:$E$404,Ventas!$B$5:$B$404,$A123))</f>
        <v/>
      </c>
      <c r="L123" s="13">
        <f>IF($A123="","",$J123-$K123)</f>
        <v/>
      </c>
      <c r="M123" s="14">
        <f>IF($G123="","",TODAY()-$G123)</f>
        <v/>
      </c>
      <c r="N123" s="15">
        <f>IFERROR($K123/$J123,"")</f>
        <v/>
      </c>
      <c r="O123" s="16">
        <f>IF($A123="","",$L123*$H123)</f>
        <v/>
      </c>
      <c r="P123" s="16">
        <f>IF($A123="","",SUMIFS(Ventas!$I$5:$I$404,Ventas!$B$5:$B$404,$A123))</f>
        <v/>
      </c>
      <c r="Q123" s="16">
        <f>IF($A123="","",SUMIFS(Ventas!$K$5:$K$404,Ventas!$B$5:$B$404,$A123))</f>
        <v/>
      </c>
      <c r="R123" s="14">
        <f>IF($A123="","",IF($L123&lt;=0,"AGOTADO",IF(AND($M123&gt;90,$N123&lt;0.3),"INVENTARIO MUERTO",IF(AND($M123&gt;60,$N123&lt;0.5),"ROTACIÓN LENTA",IF($N123&gt;=0.7,"SANO","EN CURSO")))))</f>
        <v/>
      </c>
    </row>
    <row r="124" ht="15" customHeight="1" s="27">
      <c r="A124" s="9" t="n"/>
      <c r="B124" s="9" t="n"/>
      <c r="C124" s="9" t="n"/>
      <c r="D124" s="10" t="n"/>
      <c r="E124" s="9" t="n"/>
      <c r="F124" s="9" t="n"/>
      <c r="G124" s="11" t="n"/>
      <c r="H124" s="12" t="n"/>
      <c r="I124" s="12" t="n"/>
      <c r="J124" s="9" t="n"/>
      <c r="K124" s="13">
        <f>IF($A124="","",SUMIFS(Ventas!$E$5:$E$404,Ventas!$B$5:$B$404,$A124))</f>
        <v/>
      </c>
      <c r="L124" s="13">
        <f>IF($A124="","",$J124-$K124)</f>
        <v/>
      </c>
      <c r="M124" s="14">
        <f>IF($G124="","",TODAY()-$G124)</f>
        <v/>
      </c>
      <c r="N124" s="15">
        <f>IFERROR($K124/$J124,"")</f>
        <v/>
      </c>
      <c r="O124" s="16">
        <f>IF($A124="","",$L124*$H124)</f>
        <v/>
      </c>
      <c r="P124" s="16">
        <f>IF($A124="","",SUMIFS(Ventas!$I$5:$I$404,Ventas!$B$5:$B$404,$A124))</f>
        <v/>
      </c>
      <c r="Q124" s="16">
        <f>IF($A124="","",SUMIFS(Ventas!$K$5:$K$404,Ventas!$B$5:$B$404,$A124))</f>
        <v/>
      </c>
      <c r="R124" s="14">
        <f>IF($A124="","",IF($L124&lt;=0,"AGOTADO",IF(AND($M124&gt;90,$N124&lt;0.3),"INVENTARIO MUERTO",IF(AND($M124&gt;60,$N124&lt;0.5),"ROTACIÓN LENTA",IF($N124&gt;=0.7,"SANO","EN CURSO")))))</f>
        <v/>
      </c>
    </row>
    <row r="126" ht="19.35" customHeight="1" s="27">
      <c r="A126" s="151" t="inlineStr">
        <is>
          <t>La fila 5 es un ejemplo: bórrela. INVENTARIO MUERTO = más de 90 días en bodega con menos del 30% vendido. ROTACIÓN LENTA = más de 60 días con menos del 50% vendido. Ajuste esos umbrales en la columna R si su temporada es más corta.</t>
        </is>
      </c>
    </row>
  </sheetData>
  <mergeCells count="3">
    <mergeCell ref="A2:R2"/>
    <mergeCell ref="A126:J126"/>
    <mergeCell ref="A1:R1"/>
  </mergeCell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06"/>
  <sheetViews>
    <sheetView showGridLines="0" zoomScaleNormal="100" workbookViewId="0">
      <pane ySplit="4" topLeftCell="A5" activePane="bottomLeft" state="frozen"/>
      <selection pane="bottomLeft" activeCell="A1" sqref="A1"/>
    </sheetView>
  </sheetViews>
  <sheetFormatPr baseColWidth="10" defaultColWidth="8.6640625" defaultRowHeight="14.4"/>
  <cols>
    <col width="12" customWidth="1" style="27" min="1" max="2"/>
    <col width="26" customWidth="1" style="27" min="3" max="3"/>
    <col width="8" customWidth="1" style="27" min="4" max="4"/>
    <col width="10" customWidth="1" style="27" min="5" max="5"/>
    <col width="14" customWidth="1" style="27" min="6" max="6"/>
    <col width="11" customWidth="1" style="27" min="7" max="7"/>
    <col width="14" customWidth="1" style="27" min="8" max="11"/>
    <col width="10" customWidth="1" style="27" min="12" max="12"/>
  </cols>
  <sheetData>
    <row r="1" ht="30" customHeight="1" s="27">
      <c r="A1" s="143" t="inlineStr">
        <is>
          <t>ADIMCLO  ·  Registro de ventas</t>
        </is>
      </c>
    </row>
    <row r="2" ht="18" customHeight="1" s="27">
      <c r="A2" s="144" t="inlineStr">
        <is>
          <t>Escriba fecha, SKU, cantidad y descuento. Lo demás se calcula solo.</t>
        </is>
      </c>
    </row>
    <row r="4" ht="30" customHeight="1" s="27">
      <c r="A4" s="8" t="inlineStr">
        <is>
          <t>Fecha</t>
        </is>
      </c>
      <c r="B4" s="8" t="inlineStr">
        <is>
          <t>SKU</t>
        </is>
      </c>
      <c r="C4" s="8" t="inlineStr">
        <is>
          <t>Referencia</t>
        </is>
      </c>
      <c r="D4" s="8" t="inlineStr">
        <is>
          <t>Talla</t>
        </is>
      </c>
      <c r="E4" s="8" t="inlineStr">
        <is>
          <t>Cantidad</t>
        </is>
      </c>
      <c r="F4" s="8" t="inlineStr">
        <is>
          <t>Precio de lista</t>
        </is>
      </c>
      <c r="G4" s="8" t="inlineStr">
        <is>
          <t>Descuento %</t>
        </is>
      </c>
      <c r="H4" s="8" t="inlineStr">
        <is>
          <t>Precio neto</t>
        </is>
      </c>
      <c r="I4" s="8" t="inlineStr">
        <is>
          <t>Venta total</t>
        </is>
      </c>
      <c r="J4" s="8" t="inlineStr">
        <is>
          <t>Costo total</t>
        </is>
      </c>
      <c r="K4" s="8" t="inlineStr">
        <is>
          <t>Margen $</t>
        </is>
      </c>
      <c r="L4" s="8" t="inlineStr">
        <is>
          <t>Margen %</t>
        </is>
      </c>
    </row>
    <row r="5" ht="15" customHeight="1" s="27">
      <c r="A5" s="148" t="n">
        <v>46204</v>
      </c>
      <c r="B5" s="147" t="inlineStr">
        <is>
          <t>SKU-001</t>
        </is>
      </c>
      <c r="C5" s="13">
        <f>IFERROR(INDEX(Inventario!$B$5:$B$124,MATCH($B5,Inventario!$A$5:$A$124,0)),"")</f>
        <v/>
      </c>
      <c r="D5" s="13">
        <f>IFERROR(INDEX(Inventario!$D$5:$D$124,MATCH($B5,Inventario!$A$5:$A$124,0)),"")</f>
        <v/>
      </c>
      <c r="E5" s="150" t="n">
        <v>3</v>
      </c>
      <c r="F5" s="16">
        <f>IFERROR(INDEX(Inventario!$I$5:$I$124,MATCH($B5,Inventario!$A$5:$A$124,0)),"")</f>
        <v/>
      </c>
      <c r="G5" s="152" t="n">
        <v>0</v>
      </c>
      <c r="H5" s="16">
        <f>IFERROR($F5*(1-$G5),"")</f>
        <v/>
      </c>
      <c r="I5" s="16">
        <f>IFERROR($E5*$H5,"")</f>
        <v/>
      </c>
      <c r="J5" s="16">
        <f>IFERROR($E5*INDEX(Inventario!$H$5:$H$124,MATCH($B5,Inventario!$A$5:$A$124,0)),"")</f>
        <v/>
      </c>
      <c r="K5" s="16">
        <f>IFERROR($I5-$J5,"")</f>
        <v/>
      </c>
      <c r="L5" s="15">
        <f>IFERROR($K5/$I5,"")</f>
        <v/>
      </c>
    </row>
    <row r="6" ht="15" customHeight="1" s="27">
      <c r="A6" s="148" t="n">
        <v>46204</v>
      </c>
      <c r="B6" s="147" t="inlineStr">
        <is>
          <t>SKU-005</t>
        </is>
      </c>
      <c r="C6" s="13">
        <f>IFERROR(INDEX(Inventario!$B$5:$B$124,MATCH($B6,Inventario!$A$5:$A$124,0)),"")</f>
        <v/>
      </c>
      <c r="D6" s="13">
        <f>IFERROR(INDEX(Inventario!$D$5:$D$124,MATCH($B6,Inventario!$A$5:$A$124,0)),"")</f>
        <v/>
      </c>
      <c r="E6" s="150" t="n">
        <v>1</v>
      </c>
      <c r="F6" s="16">
        <f>IFERROR(INDEX(Inventario!$I$5:$I$124,MATCH($B6,Inventario!$A$5:$A$124,0)),"")</f>
        <v/>
      </c>
      <c r="G6" s="152" t="n">
        <v>0</v>
      </c>
      <c r="H6" s="16">
        <f>IFERROR($F6*(1-$G6),"")</f>
        <v/>
      </c>
      <c r="I6" s="16">
        <f>IFERROR($E6*$H6,"")</f>
        <v/>
      </c>
      <c r="J6" s="16">
        <f>IFERROR($E6*INDEX(Inventario!$H$5:$H$124,MATCH($B6,Inventario!$A$5:$A$124,0)),"")</f>
        <v/>
      </c>
      <c r="K6" s="16">
        <f>IFERROR($I6-$J6,"")</f>
        <v/>
      </c>
      <c r="L6" s="15">
        <f>IFERROR($K6/$I6,"")</f>
        <v/>
      </c>
    </row>
    <row r="7" ht="15" customHeight="1" s="27">
      <c r="A7" s="148" t="n">
        <v>46204</v>
      </c>
      <c r="B7" s="147" t="inlineStr">
        <is>
          <t>SKU-006</t>
        </is>
      </c>
      <c r="C7" s="13">
        <f>IFERROR(INDEX(Inventario!$B$5:$B$124,MATCH($B7,Inventario!$A$5:$A$124,0)),"")</f>
        <v/>
      </c>
      <c r="D7" s="13">
        <f>IFERROR(INDEX(Inventario!$D$5:$D$124,MATCH($B7,Inventario!$A$5:$A$124,0)),"")</f>
        <v/>
      </c>
      <c r="E7" s="150" t="n">
        <v>2</v>
      </c>
      <c r="F7" s="16">
        <f>IFERROR(INDEX(Inventario!$I$5:$I$124,MATCH($B7,Inventario!$A$5:$A$124,0)),"")</f>
        <v/>
      </c>
      <c r="G7" s="152" t="n">
        <v>0</v>
      </c>
      <c r="H7" s="16">
        <f>IFERROR($F7*(1-$G7),"")</f>
        <v/>
      </c>
      <c r="I7" s="16">
        <f>IFERROR($E7*$H7,"")</f>
        <v/>
      </c>
      <c r="J7" s="16">
        <f>IFERROR($E7*INDEX(Inventario!$H$5:$H$124,MATCH($B7,Inventario!$A$5:$A$124,0)),"")</f>
        <v/>
      </c>
      <c r="K7" s="16">
        <f>IFERROR($I7-$J7,"")</f>
        <v/>
      </c>
      <c r="L7" s="15">
        <f>IFERROR($K7/$I7,"")</f>
        <v/>
      </c>
    </row>
    <row r="8" ht="15" customHeight="1" s="27">
      <c r="A8" s="148" t="n">
        <v>46204</v>
      </c>
      <c r="B8" s="147" t="inlineStr">
        <is>
          <t>SKU-011</t>
        </is>
      </c>
      <c r="C8" s="13">
        <f>IFERROR(INDEX(Inventario!$B$5:$B$124,MATCH($B8,Inventario!$A$5:$A$124,0)),"")</f>
        <v/>
      </c>
      <c r="D8" s="13">
        <f>IFERROR(INDEX(Inventario!$D$5:$D$124,MATCH($B8,Inventario!$A$5:$A$124,0)),"")</f>
        <v/>
      </c>
      <c r="E8" s="150" t="n">
        <v>1</v>
      </c>
      <c r="F8" s="16">
        <f>IFERROR(INDEX(Inventario!$I$5:$I$124,MATCH($B8,Inventario!$A$5:$A$124,0)),"")</f>
        <v/>
      </c>
      <c r="G8" s="152" t="n">
        <v>0.1</v>
      </c>
      <c r="H8" s="16">
        <f>IFERROR($F8*(1-$G8),"")</f>
        <v/>
      </c>
      <c r="I8" s="16">
        <f>IFERROR($E8*$H8,"")</f>
        <v/>
      </c>
      <c r="J8" s="16">
        <f>IFERROR($E8*INDEX(Inventario!$H$5:$H$124,MATCH($B8,Inventario!$A$5:$A$124,0)),"")</f>
        <v/>
      </c>
      <c r="K8" s="16">
        <f>IFERROR($I8-$J8,"")</f>
        <v/>
      </c>
      <c r="L8" s="15">
        <f>IFERROR($K8/$I8,"")</f>
        <v/>
      </c>
    </row>
    <row r="9" ht="15" customHeight="1" s="27">
      <c r="A9" s="148" t="n">
        <v>46204</v>
      </c>
      <c r="B9" s="147" t="inlineStr">
        <is>
          <t>SKU-013</t>
        </is>
      </c>
      <c r="C9" s="13">
        <f>IFERROR(INDEX(Inventario!$B$5:$B$124,MATCH($B9,Inventario!$A$5:$A$124,0)),"")</f>
        <v/>
      </c>
      <c r="D9" s="13">
        <f>IFERROR(INDEX(Inventario!$D$5:$D$124,MATCH($B9,Inventario!$A$5:$A$124,0)),"")</f>
        <v/>
      </c>
      <c r="E9" s="150" t="n">
        <v>1</v>
      </c>
      <c r="F9" s="16">
        <f>IFERROR(INDEX(Inventario!$I$5:$I$124,MATCH($B9,Inventario!$A$5:$A$124,0)),"")</f>
        <v/>
      </c>
      <c r="G9" s="152" t="n">
        <v>0</v>
      </c>
      <c r="H9" s="16">
        <f>IFERROR($F9*(1-$G9),"")</f>
        <v/>
      </c>
      <c r="I9" s="16">
        <f>IFERROR($E9*$H9,"")</f>
        <v/>
      </c>
      <c r="J9" s="16">
        <f>IFERROR($E9*INDEX(Inventario!$H$5:$H$124,MATCH($B9,Inventario!$A$5:$A$124,0)),"")</f>
        <v/>
      </c>
      <c r="K9" s="16">
        <f>IFERROR($I9-$J9,"")</f>
        <v/>
      </c>
      <c r="L9" s="15">
        <f>IFERROR($K9/$I9,"")</f>
        <v/>
      </c>
    </row>
    <row r="10" ht="15" customHeight="1" s="27">
      <c r="A10" s="148" t="n">
        <v>46204</v>
      </c>
      <c r="B10" s="147" t="inlineStr">
        <is>
          <t>SKU-014</t>
        </is>
      </c>
      <c r="C10" s="13">
        <f>IFERROR(INDEX(Inventario!$B$5:$B$124,MATCH($B10,Inventario!$A$5:$A$124,0)),"")</f>
        <v/>
      </c>
      <c r="D10" s="13">
        <f>IFERROR(INDEX(Inventario!$D$5:$D$124,MATCH($B10,Inventario!$A$5:$A$124,0)),"")</f>
        <v/>
      </c>
      <c r="E10" s="150" t="n">
        <v>1</v>
      </c>
      <c r="F10" s="16">
        <f>IFERROR(INDEX(Inventario!$I$5:$I$124,MATCH($B10,Inventario!$A$5:$A$124,0)),"")</f>
        <v/>
      </c>
      <c r="G10" s="152" t="n">
        <v>0</v>
      </c>
      <c r="H10" s="16">
        <f>IFERROR($F10*(1-$G10),"")</f>
        <v/>
      </c>
      <c r="I10" s="16">
        <f>IFERROR($E10*$H10,"")</f>
        <v/>
      </c>
      <c r="J10" s="16">
        <f>IFERROR($E10*INDEX(Inventario!$H$5:$H$124,MATCH($B10,Inventario!$A$5:$A$124,0)),"")</f>
        <v/>
      </c>
      <c r="K10" s="16">
        <f>IFERROR($I10-$J10,"")</f>
        <v/>
      </c>
      <c r="L10" s="15">
        <f>IFERROR($K10/$I10,"")</f>
        <v/>
      </c>
    </row>
    <row r="11" ht="15" customHeight="1" s="27">
      <c r="A11" s="148" t="n">
        <v>46204</v>
      </c>
      <c r="B11" s="147" t="inlineStr">
        <is>
          <t>SKU-015</t>
        </is>
      </c>
      <c r="C11" s="13">
        <f>IFERROR(INDEX(Inventario!$B$5:$B$124,MATCH($B11,Inventario!$A$5:$A$124,0)),"")</f>
        <v/>
      </c>
      <c r="D11" s="13">
        <f>IFERROR(INDEX(Inventario!$D$5:$D$124,MATCH($B11,Inventario!$A$5:$A$124,0)),"")</f>
        <v/>
      </c>
      <c r="E11" s="150" t="n">
        <v>2</v>
      </c>
      <c r="F11" s="16">
        <f>IFERROR(INDEX(Inventario!$I$5:$I$124,MATCH($B11,Inventario!$A$5:$A$124,0)),"")</f>
        <v/>
      </c>
      <c r="G11" s="152" t="n">
        <v>0.1</v>
      </c>
      <c r="H11" s="16">
        <f>IFERROR($F11*(1-$G11),"")</f>
        <v/>
      </c>
      <c r="I11" s="16">
        <f>IFERROR($E11*$H11,"")</f>
        <v/>
      </c>
      <c r="J11" s="16">
        <f>IFERROR($E11*INDEX(Inventario!$H$5:$H$124,MATCH($B11,Inventario!$A$5:$A$124,0)),"")</f>
        <v/>
      </c>
      <c r="K11" s="16">
        <f>IFERROR($I11-$J11,"")</f>
        <v/>
      </c>
      <c r="L11" s="15">
        <f>IFERROR($K11/$I11,"")</f>
        <v/>
      </c>
    </row>
    <row r="12" ht="15" customHeight="1" s="27">
      <c r="A12" s="148" t="n">
        <v>46204</v>
      </c>
      <c r="B12" s="147" t="inlineStr">
        <is>
          <t>SKU-016</t>
        </is>
      </c>
      <c r="C12" s="13">
        <f>IFERROR(INDEX(Inventario!$B$5:$B$124,MATCH($B12,Inventario!$A$5:$A$124,0)),"")</f>
        <v/>
      </c>
      <c r="D12" s="13">
        <f>IFERROR(INDEX(Inventario!$D$5:$D$124,MATCH($B12,Inventario!$A$5:$A$124,0)),"")</f>
        <v/>
      </c>
      <c r="E12" s="150" t="n">
        <v>1</v>
      </c>
      <c r="F12" s="16">
        <f>IFERROR(INDEX(Inventario!$I$5:$I$124,MATCH($B12,Inventario!$A$5:$A$124,0)),"")</f>
        <v/>
      </c>
      <c r="G12" s="152" t="n">
        <v>0.1</v>
      </c>
      <c r="H12" s="16">
        <f>IFERROR($F12*(1-$G12),"")</f>
        <v/>
      </c>
      <c r="I12" s="16">
        <f>IFERROR($E12*$H12,"")</f>
        <v/>
      </c>
      <c r="J12" s="16">
        <f>IFERROR($E12*INDEX(Inventario!$H$5:$H$124,MATCH($B12,Inventario!$A$5:$A$124,0)),"")</f>
        <v/>
      </c>
      <c r="K12" s="16">
        <f>IFERROR($I12-$J12,"")</f>
        <v/>
      </c>
      <c r="L12" s="15">
        <f>IFERROR($K12/$I12,"")</f>
        <v/>
      </c>
    </row>
    <row r="13" ht="15" customHeight="1" s="27">
      <c r="A13" s="148" t="n">
        <v>46204</v>
      </c>
      <c r="B13" s="147" t="inlineStr">
        <is>
          <t>SKU-020</t>
        </is>
      </c>
      <c r="C13" s="13">
        <f>IFERROR(INDEX(Inventario!$B$5:$B$124,MATCH($B13,Inventario!$A$5:$A$124,0)),"")</f>
        <v/>
      </c>
      <c r="D13" s="13">
        <f>IFERROR(INDEX(Inventario!$D$5:$D$124,MATCH($B13,Inventario!$A$5:$A$124,0)),"")</f>
        <v/>
      </c>
      <c r="E13" s="150" t="n">
        <v>1</v>
      </c>
      <c r="F13" s="16">
        <f>IFERROR(INDEX(Inventario!$I$5:$I$124,MATCH($B13,Inventario!$A$5:$A$124,0)),"")</f>
        <v/>
      </c>
      <c r="G13" s="152" t="n">
        <v>0</v>
      </c>
      <c r="H13" s="16">
        <f>IFERROR($F13*(1-$G13),"")</f>
        <v/>
      </c>
      <c r="I13" s="16">
        <f>IFERROR($E13*$H13,"")</f>
        <v/>
      </c>
      <c r="J13" s="16">
        <f>IFERROR($E13*INDEX(Inventario!$H$5:$H$124,MATCH($B13,Inventario!$A$5:$A$124,0)),"")</f>
        <v/>
      </c>
      <c r="K13" s="16">
        <f>IFERROR($I13-$J13,"")</f>
        <v/>
      </c>
      <c r="L13" s="15">
        <f>IFERROR($K13/$I13,"")</f>
        <v/>
      </c>
    </row>
    <row r="14" ht="15" customHeight="1" s="27">
      <c r="A14" s="148" t="n">
        <v>46204</v>
      </c>
      <c r="B14" s="147" t="inlineStr">
        <is>
          <t>SKU-023</t>
        </is>
      </c>
      <c r="C14" s="13">
        <f>IFERROR(INDEX(Inventario!$B$5:$B$124,MATCH($B14,Inventario!$A$5:$A$124,0)),"")</f>
        <v/>
      </c>
      <c r="D14" s="13">
        <f>IFERROR(INDEX(Inventario!$D$5:$D$124,MATCH($B14,Inventario!$A$5:$A$124,0)),"")</f>
        <v/>
      </c>
      <c r="E14" s="150" t="n">
        <v>1</v>
      </c>
      <c r="F14" s="16">
        <f>IFERROR(INDEX(Inventario!$I$5:$I$124,MATCH($B14,Inventario!$A$5:$A$124,0)),"")</f>
        <v/>
      </c>
      <c r="G14" s="152" t="n">
        <v>0</v>
      </c>
      <c r="H14" s="16">
        <f>IFERROR($F14*(1-$G14),"")</f>
        <v/>
      </c>
      <c r="I14" s="16">
        <f>IFERROR($E14*$H14,"")</f>
        <v/>
      </c>
      <c r="J14" s="16">
        <f>IFERROR($E14*INDEX(Inventario!$H$5:$H$124,MATCH($B14,Inventario!$A$5:$A$124,0)),"")</f>
        <v/>
      </c>
      <c r="K14" s="16">
        <f>IFERROR($I14-$J14,"")</f>
        <v/>
      </c>
      <c r="L14" s="15">
        <f>IFERROR($K14/$I14,"")</f>
        <v/>
      </c>
    </row>
    <row r="15" ht="15" customHeight="1" s="27">
      <c r="A15" s="148" t="n">
        <v>46204</v>
      </c>
      <c r="B15" s="147" t="inlineStr">
        <is>
          <t>SKU-033</t>
        </is>
      </c>
      <c r="C15" s="13">
        <f>IFERROR(INDEX(Inventario!$B$5:$B$124,MATCH($B15,Inventario!$A$5:$A$124,0)),"")</f>
        <v/>
      </c>
      <c r="D15" s="13">
        <f>IFERROR(INDEX(Inventario!$D$5:$D$124,MATCH($B15,Inventario!$A$5:$A$124,0)),"")</f>
        <v/>
      </c>
      <c r="E15" s="150" t="n">
        <v>2</v>
      </c>
      <c r="F15" s="16">
        <f>IFERROR(INDEX(Inventario!$I$5:$I$124,MATCH($B15,Inventario!$A$5:$A$124,0)),"")</f>
        <v/>
      </c>
      <c r="G15" s="152" t="n">
        <v>0</v>
      </c>
      <c r="H15" s="16">
        <f>IFERROR($F15*(1-$G15),"")</f>
        <v/>
      </c>
      <c r="I15" s="16">
        <f>IFERROR($E15*$H15,"")</f>
        <v/>
      </c>
      <c r="J15" s="16">
        <f>IFERROR($E15*INDEX(Inventario!$H$5:$H$124,MATCH($B15,Inventario!$A$5:$A$124,0)),"")</f>
        <v/>
      </c>
      <c r="K15" s="16">
        <f>IFERROR($I15-$J15,"")</f>
        <v/>
      </c>
      <c r="L15" s="15">
        <f>IFERROR($K15/$I15,"")</f>
        <v/>
      </c>
    </row>
    <row r="16" ht="15" customHeight="1" s="27">
      <c r="A16" s="148" t="n">
        <v>46204</v>
      </c>
      <c r="B16" s="147" t="inlineStr">
        <is>
          <t>SKU-034</t>
        </is>
      </c>
      <c r="C16" s="13">
        <f>IFERROR(INDEX(Inventario!$B$5:$B$124,MATCH($B16,Inventario!$A$5:$A$124,0)),"")</f>
        <v/>
      </c>
      <c r="D16" s="13">
        <f>IFERROR(INDEX(Inventario!$D$5:$D$124,MATCH($B16,Inventario!$A$5:$A$124,0)),"")</f>
        <v/>
      </c>
      <c r="E16" s="150" t="n">
        <v>1</v>
      </c>
      <c r="F16" s="16">
        <f>IFERROR(INDEX(Inventario!$I$5:$I$124,MATCH($B16,Inventario!$A$5:$A$124,0)),"")</f>
        <v/>
      </c>
      <c r="G16" s="152" t="n">
        <v>0</v>
      </c>
      <c r="H16" s="16">
        <f>IFERROR($F16*(1-$G16),"")</f>
        <v/>
      </c>
      <c r="I16" s="16">
        <f>IFERROR($E16*$H16,"")</f>
        <v/>
      </c>
      <c r="J16" s="16">
        <f>IFERROR($E16*INDEX(Inventario!$H$5:$H$124,MATCH($B16,Inventario!$A$5:$A$124,0)),"")</f>
        <v/>
      </c>
      <c r="K16" s="16">
        <f>IFERROR($I16-$J16,"")</f>
        <v/>
      </c>
      <c r="L16" s="15">
        <f>IFERROR($K16/$I16,"")</f>
        <v/>
      </c>
    </row>
    <row r="17" ht="15" customHeight="1" s="27">
      <c r="A17" s="148" t="n">
        <v>46204</v>
      </c>
      <c r="B17" s="147" t="inlineStr">
        <is>
          <t>SKU-035</t>
        </is>
      </c>
      <c r="C17" s="13">
        <f>IFERROR(INDEX(Inventario!$B$5:$B$124,MATCH($B17,Inventario!$A$5:$A$124,0)),"")</f>
        <v/>
      </c>
      <c r="D17" s="13">
        <f>IFERROR(INDEX(Inventario!$D$5:$D$124,MATCH($B17,Inventario!$A$5:$A$124,0)),"")</f>
        <v/>
      </c>
      <c r="E17" s="150" t="n">
        <v>2</v>
      </c>
      <c r="F17" s="16">
        <f>IFERROR(INDEX(Inventario!$I$5:$I$124,MATCH($B17,Inventario!$A$5:$A$124,0)),"")</f>
        <v/>
      </c>
      <c r="G17" s="152" t="n">
        <v>0</v>
      </c>
      <c r="H17" s="16">
        <f>IFERROR($F17*(1-$G17),"")</f>
        <v/>
      </c>
      <c r="I17" s="16">
        <f>IFERROR($E17*$H17,"")</f>
        <v/>
      </c>
      <c r="J17" s="16">
        <f>IFERROR($E17*INDEX(Inventario!$H$5:$H$124,MATCH($B17,Inventario!$A$5:$A$124,0)),"")</f>
        <v/>
      </c>
      <c r="K17" s="16">
        <f>IFERROR($I17-$J17,"")</f>
        <v/>
      </c>
      <c r="L17" s="15">
        <f>IFERROR($K17/$I17,"")</f>
        <v/>
      </c>
    </row>
    <row r="18" ht="15" customHeight="1" s="27">
      <c r="A18" s="148" t="n">
        <v>46205</v>
      </c>
      <c r="B18" s="147" t="inlineStr">
        <is>
          <t>SKU-001</t>
        </is>
      </c>
      <c r="C18" s="13">
        <f>IFERROR(INDEX(Inventario!$B$5:$B$124,MATCH($B18,Inventario!$A$5:$A$124,0)),"")</f>
        <v/>
      </c>
      <c r="D18" s="13">
        <f>IFERROR(INDEX(Inventario!$D$5:$D$124,MATCH($B18,Inventario!$A$5:$A$124,0)),"")</f>
        <v/>
      </c>
      <c r="E18" s="150" t="n">
        <v>2</v>
      </c>
      <c r="F18" s="16">
        <f>IFERROR(INDEX(Inventario!$I$5:$I$124,MATCH($B18,Inventario!$A$5:$A$124,0)),"")</f>
        <v/>
      </c>
      <c r="G18" s="152" t="n">
        <v>0</v>
      </c>
      <c r="H18" s="16">
        <f>IFERROR($F18*(1-$G18),"")</f>
        <v/>
      </c>
      <c r="I18" s="16">
        <f>IFERROR($E18*$H18,"")</f>
        <v/>
      </c>
      <c r="J18" s="16">
        <f>IFERROR($E18*INDEX(Inventario!$H$5:$H$124,MATCH($B18,Inventario!$A$5:$A$124,0)),"")</f>
        <v/>
      </c>
      <c r="K18" s="16">
        <f>IFERROR($I18-$J18,"")</f>
        <v/>
      </c>
      <c r="L18" s="15">
        <f>IFERROR($K18/$I18,"")</f>
        <v/>
      </c>
    </row>
    <row r="19" ht="15" customHeight="1" s="27">
      <c r="A19" s="148" t="n">
        <v>46205</v>
      </c>
      <c r="B19" s="147" t="inlineStr">
        <is>
          <t>SKU-003</t>
        </is>
      </c>
      <c r="C19" s="13">
        <f>IFERROR(INDEX(Inventario!$B$5:$B$124,MATCH($B19,Inventario!$A$5:$A$124,0)),"")</f>
        <v/>
      </c>
      <c r="D19" s="13">
        <f>IFERROR(INDEX(Inventario!$D$5:$D$124,MATCH($B19,Inventario!$A$5:$A$124,0)),"")</f>
        <v/>
      </c>
      <c r="E19" s="150" t="n">
        <v>1</v>
      </c>
      <c r="F19" s="16">
        <f>IFERROR(INDEX(Inventario!$I$5:$I$124,MATCH($B19,Inventario!$A$5:$A$124,0)),"")</f>
        <v/>
      </c>
      <c r="G19" s="152" t="n">
        <v>0</v>
      </c>
      <c r="H19" s="16">
        <f>IFERROR($F19*(1-$G19),"")</f>
        <v/>
      </c>
      <c r="I19" s="16">
        <f>IFERROR($E19*$H19,"")</f>
        <v/>
      </c>
      <c r="J19" s="16">
        <f>IFERROR($E19*INDEX(Inventario!$H$5:$H$124,MATCH($B19,Inventario!$A$5:$A$124,0)),"")</f>
        <v/>
      </c>
      <c r="K19" s="16">
        <f>IFERROR($I19-$J19,"")</f>
        <v/>
      </c>
      <c r="L19" s="15">
        <f>IFERROR($K19/$I19,"")</f>
        <v/>
      </c>
    </row>
    <row r="20" ht="15" customHeight="1" s="27">
      <c r="A20" s="148" t="n">
        <v>46205</v>
      </c>
      <c r="B20" s="147" t="inlineStr">
        <is>
          <t>SKU-007</t>
        </is>
      </c>
      <c r="C20" s="13">
        <f>IFERROR(INDEX(Inventario!$B$5:$B$124,MATCH($B20,Inventario!$A$5:$A$124,0)),"")</f>
        <v/>
      </c>
      <c r="D20" s="13">
        <f>IFERROR(INDEX(Inventario!$D$5:$D$124,MATCH($B20,Inventario!$A$5:$A$124,0)),"")</f>
        <v/>
      </c>
      <c r="E20" s="150" t="n">
        <v>1</v>
      </c>
      <c r="F20" s="16">
        <f>IFERROR(INDEX(Inventario!$I$5:$I$124,MATCH($B20,Inventario!$A$5:$A$124,0)),"")</f>
        <v/>
      </c>
      <c r="G20" s="152" t="n">
        <v>0</v>
      </c>
      <c r="H20" s="16">
        <f>IFERROR($F20*(1-$G20),"")</f>
        <v/>
      </c>
      <c r="I20" s="16">
        <f>IFERROR($E20*$H20,"")</f>
        <v/>
      </c>
      <c r="J20" s="16">
        <f>IFERROR($E20*INDEX(Inventario!$H$5:$H$124,MATCH($B20,Inventario!$A$5:$A$124,0)),"")</f>
        <v/>
      </c>
      <c r="K20" s="16">
        <f>IFERROR($I20-$J20,"")</f>
        <v/>
      </c>
      <c r="L20" s="15">
        <f>IFERROR($K20/$I20,"")</f>
        <v/>
      </c>
    </row>
    <row r="21" ht="15" customHeight="1" s="27">
      <c r="A21" s="148" t="n">
        <v>46205</v>
      </c>
      <c r="B21" s="147" t="inlineStr">
        <is>
          <t>SKU-008</t>
        </is>
      </c>
      <c r="C21" s="13">
        <f>IFERROR(INDEX(Inventario!$B$5:$B$124,MATCH($B21,Inventario!$A$5:$A$124,0)),"")</f>
        <v/>
      </c>
      <c r="D21" s="13">
        <f>IFERROR(INDEX(Inventario!$D$5:$D$124,MATCH($B21,Inventario!$A$5:$A$124,0)),"")</f>
        <v/>
      </c>
      <c r="E21" s="150" t="n">
        <v>1</v>
      </c>
      <c r="F21" s="16">
        <f>IFERROR(INDEX(Inventario!$I$5:$I$124,MATCH($B21,Inventario!$A$5:$A$124,0)),"")</f>
        <v/>
      </c>
      <c r="G21" s="152" t="n">
        <v>0</v>
      </c>
      <c r="H21" s="16">
        <f>IFERROR($F21*(1-$G21),"")</f>
        <v/>
      </c>
      <c r="I21" s="16">
        <f>IFERROR($E21*$H21,"")</f>
        <v/>
      </c>
      <c r="J21" s="16">
        <f>IFERROR($E21*INDEX(Inventario!$H$5:$H$124,MATCH($B21,Inventario!$A$5:$A$124,0)),"")</f>
        <v/>
      </c>
      <c r="K21" s="16">
        <f>IFERROR($I21-$J21,"")</f>
        <v/>
      </c>
      <c r="L21" s="15">
        <f>IFERROR($K21/$I21,"")</f>
        <v/>
      </c>
    </row>
    <row r="22" ht="15" customHeight="1" s="27">
      <c r="A22" s="148" t="n">
        <v>46205</v>
      </c>
      <c r="B22" s="147" t="inlineStr">
        <is>
          <t>SKU-009</t>
        </is>
      </c>
      <c r="C22" s="13">
        <f>IFERROR(INDEX(Inventario!$B$5:$B$124,MATCH($B22,Inventario!$A$5:$A$124,0)),"")</f>
        <v/>
      </c>
      <c r="D22" s="13">
        <f>IFERROR(INDEX(Inventario!$D$5:$D$124,MATCH($B22,Inventario!$A$5:$A$124,0)),"")</f>
        <v/>
      </c>
      <c r="E22" s="150" t="n">
        <v>1</v>
      </c>
      <c r="F22" s="16">
        <f>IFERROR(INDEX(Inventario!$I$5:$I$124,MATCH($B22,Inventario!$A$5:$A$124,0)),"")</f>
        <v/>
      </c>
      <c r="G22" s="152" t="n">
        <v>0</v>
      </c>
      <c r="H22" s="16">
        <f>IFERROR($F22*(1-$G22),"")</f>
        <v/>
      </c>
      <c r="I22" s="16">
        <f>IFERROR($E22*$H22,"")</f>
        <v/>
      </c>
      <c r="J22" s="16">
        <f>IFERROR($E22*INDEX(Inventario!$H$5:$H$124,MATCH($B22,Inventario!$A$5:$A$124,0)),"")</f>
        <v/>
      </c>
      <c r="K22" s="16">
        <f>IFERROR($I22-$J22,"")</f>
        <v/>
      </c>
      <c r="L22" s="15">
        <f>IFERROR($K22/$I22,"")</f>
        <v/>
      </c>
    </row>
    <row r="23" ht="15" customHeight="1" s="27">
      <c r="A23" s="148" t="n">
        <v>46205</v>
      </c>
      <c r="B23" s="147" t="inlineStr">
        <is>
          <t>SKU-016</t>
        </is>
      </c>
      <c r="C23" s="13">
        <f>IFERROR(INDEX(Inventario!$B$5:$B$124,MATCH($B23,Inventario!$A$5:$A$124,0)),"")</f>
        <v/>
      </c>
      <c r="D23" s="13">
        <f>IFERROR(INDEX(Inventario!$D$5:$D$124,MATCH($B23,Inventario!$A$5:$A$124,0)),"")</f>
        <v/>
      </c>
      <c r="E23" s="150" t="n">
        <v>3</v>
      </c>
      <c r="F23" s="16">
        <f>IFERROR(INDEX(Inventario!$I$5:$I$124,MATCH($B23,Inventario!$A$5:$A$124,0)),"")</f>
        <v/>
      </c>
      <c r="G23" s="152" t="n">
        <v>0.1</v>
      </c>
      <c r="H23" s="16">
        <f>IFERROR($F23*(1-$G23),"")</f>
        <v/>
      </c>
      <c r="I23" s="16">
        <f>IFERROR($E23*$H23,"")</f>
        <v/>
      </c>
      <c r="J23" s="16">
        <f>IFERROR($E23*INDEX(Inventario!$H$5:$H$124,MATCH($B23,Inventario!$A$5:$A$124,0)),"")</f>
        <v/>
      </c>
      <c r="K23" s="16">
        <f>IFERROR($I23-$J23,"")</f>
        <v/>
      </c>
      <c r="L23" s="15">
        <f>IFERROR($K23/$I23,"")</f>
        <v/>
      </c>
    </row>
    <row r="24" ht="15" customHeight="1" s="27">
      <c r="A24" s="148" t="n">
        <v>46205</v>
      </c>
      <c r="B24" s="147" t="inlineStr">
        <is>
          <t>SKU-017</t>
        </is>
      </c>
      <c r="C24" s="13">
        <f>IFERROR(INDEX(Inventario!$B$5:$B$124,MATCH($B24,Inventario!$A$5:$A$124,0)),"")</f>
        <v/>
      </c>
      <c r="D24" s="13">
        <f>IFERROR(INDEX(Inventario!$D$5:$D$124,MATCH($B24,Inventario!$A$5:$A$124,0)),"")</f>
        <v/>
      </c>
      <c r="E24" s="150" t="n">
        <v>1</v>
      </c>
      <c r="F24" s="16">
        <f>IFERROR(INDEX(Inventario!$I$5:$I$124,MATCH($B24,Inventario!$A$5:$A$124,0)),"")</f>
        <v/>
      </c>
      <c r="G24" s="152" t="n">
        <v>0.1</v>
      </c>
      <c r="H24" s="16">
        <f>IFERROR($F24*(1-$G24),"")</f>
        <v/>
      </c>
      <c r="I24" s="16">
        <f>IFERROR($E24*$H24,"")</f>
        <v/>
      </c>
      <c r="J24" s="16">
        <f>IFERROR($E24*INDEX(Inventario!$H$5:$H$124,MATCH($B24,Inventario!$A$5:$A$124,0)),"")</f>
        <v/>
      </c>
      <c r="K24" s="16">
        <f>IFERROR($I24-$J24,"")</f>
        <v/>
      </c>
      <c r="L24" s="15">
        <f>IFERROR($K24/$I24,"")</f>
        <v/>
      </c>
    </row>
    <row r="25" ht="15" customHeight="1" s="27">
      <c r="A25" s="148" t="n">
        <v>46205</v>
      </c>
      <c r="B25" s="147" t="inlineStr">
        <is>
          <t>SKU-020</t>
        </is>
      </c>
      <c r="C25" s="13">
        <f>IFERROR(INDEX(Inventario!$B$5:$B$124,MATCH($B25,Inventario!$A$5:$A$124,0)),"")</f>
        <v/>
      </c>
      <c r="D25" s="13">
        <f>IFERROR(INDEX(Inventario!$D$5:$D$124,MATCH($B25,Inventario!$A$5:$A$124,0)),"")</f>
        <v/>
      </c>
      <c r="E25" s="150" t="n">
        <v>1</v>
      </c>
      <c r="F25" s="16">
        <f>IFERROR(INDEX(Inventario!$I$5:$I$124,MATCH($B25,Inventario!$A$5:$A$124,0)),"")</f>
        <v/>
      </c>
      <c r="G25" s="152" t="n">
        <v>0.1</v>
      </c>
      <c r="H25" s="16">
        <f>IFERROR($F25*(1-$G25),"")</f>
        <v/>
      </c>
      <c r="I25" s="16">
        <f>IFERROR($E25*$H25,"")</f>
        <v/>
      </c>
      <c r="J25" s="16">
        <f>IFERROR($E25*INDEX(Inventario!$H$5:$H$124,MATCH($B25,Inventario!$A$5:$A$124,0)),"")</f>
        <v/>
      </c>
      <c r="K25" s="16">
        <f>IFERROR($I25-$J25,"")</f>
        <v/>
      </c>
      <c r="L25" s="15">
        <f>IFERROR($K25/$I25,"")</f>
        <v/>
      </c>
    </row>
    <row r="26" ht="15" customHeight="1" s="27">
      <c r="A26" s="148" t="n">
        <v>46205</v>
      </c>
      <c r="B26" s="147" t="inlineStr">
        <is>
          <t>SKU-032</t>
        </is>
      </c>
      <c r="C26" s="13">
        <f>IFERROR(INDEX(Inventario!$B$5:$B$124,MATCH($B26,Inventario!$A$5:$A$124,0)),"")</f>
        <v/>
      </c>
      <c r="D26" s="13">
        <f>IFERROR(INDEX(Inventario!$D$5:$D$124,MATCH($B26,Inventario!$A$5:$A$124,0)),"")</f>
        <v/>
      </c>
      <c r="E26" s="150" t="n">
        <v>2</v>
      </c>
      <c r="F26" s="16">
        <f>IFERROR(INDEX(Inventario!$I$5:$I$124,MATCH($B26,Inventario!$A$5:$A$124,0)),"")</f>
        <v/>
      </c>
      <c r="G26" s="152" t="n">
        <v>0.5</v>
      </c>
      <c r="H26" s="16">
        <f>IFERROR($F26*(1-$G26),"")</f>
        <v/>
      </c>
      <c r="I26" s="16">
        <f>IFERROR($E26*$H26,"")</f>
        <v/>
      </c>
      <c r="J26" s="16">
        <f>IFERROR($E26*INDEX(Inventario!$H$5:$H$124,MATCH($B26,Inventario!$A$5:$A$124,0)),"")</f>
        <v/>
      </c>
      <c r="K26" s="16">
        <f>IFERROR($I26-$J26,"")</f>
        <v/>
      </c>
      <c r="L26" s="15">
        <f>IFERROR($K26/$I26,"")</f>
        <v/>
      </c>
    </row>
    <row r="27" ht="15" customHeight="1" s="27">
      <c r="A27" s="148" t="n">
        <v>46205</v>
      </c>
      <c r="B27" s="147" t="inlineStr">
        <is>
          <t>SKU-039</t>
        </is>
      </c>
      <c r="C27" s="13">
        <f>IFERROR(INDEX(Inventario!$B$5:$B$124,MATCH($B27,Inventario!$A$5:$A$124,0)),"")</f>
        <v/>
      </c>
      <c r="D27" s="13">
        <f>IFERROR(INDEX(Inventario!$D$5:$D$124,MATCH($B27,Inventario!$A$5:$A$124,0)),"")</f>
        <v/>
      </c>
      <c r="E27" s="150" t="n">
        <v>1</v>
      </c>
      <c r="F27" s="16">
        <f>IFERROR(INDEX(Inventario!$I$5:$I$124,MATCH($B27,Inventario!$A$5:$A$124,0)),"")</f>
        <v/>
      </c>
      <c r="G27" s="152" t="n">
        <v>0</v>
      </c>
      <c r="H27" s="16">
        <f>IFERROR($F27*(1-$G27),"")</f>
        <v/>
      </c>
      <c r="I27" s="16">
        <f>IFERROR($E27*$H27,"")</f>
        <v/>
      </c>
      <c r="J27" s="16">
        <f>IFERROR($E27*INDEX(Inventario!$H$5:$H$124,MATCH($B27,Inventario!$A$5:$A$124,0)),"")</f>
        <v/>
      </c>
      <c r="K27" s="16">
        <f>IFERROR($I27-$J27,"")</f>
        <v/>
      </c>
      <c r="L27" s="15">
        <f>IFERROR($K27/$I27,"")</f>
        <v/>
      </c>
    </row>
    <row r="28" ht="15" customHeight="1" s="27">
      <c r="A28" s="148" t="n">
        <v>46205</v>
      </c>
      <c r="B28" s="147" t="inlineStr">
        <is>
          <t>SKU-040</t>
        </is>
      </c>
      <c r="C28" s="13">
        <f>IFERROR(INDEX(Inventario!$B$5:$B$124,MATCH($B28,Inventario!$A$5:$A$124,0)),"")</f>
        <v/>
      </c>
      <c r="D28" s="13">
        <f>IFERROR(INDEX(Inventario!$D$5:$D$124,MATCH($B28,Inventario!$A$5:$A$124,0)),"")</f>
        <v/>
      </c>
      <c r="E28" s="150" t="n">
        <v>1</v>
      </c>
      <c r="F28" s="16">
        <f>IFERROR(INDEX(Inventario!$I$5:$I$124,MATCH($B28,Inventario!$A$5:$A$124,0)),"")</f>
        <v/>
      </c>
      <c r="G28" s="152" t="n">
        <v>0</v>
      </c>
      <c r="H28" s="16">
        <f>IFERROR($F28*(1-$G28),"")</f>
        <v/>
      </c>
      <c r="I28" s="16">
        <f>IFERROR($E28*$H28,"")</f>
        <v/>
      </c>
      <c r="J28" s="16">
        <f>IFERROR($E28*INDEX(Inventario!$H$5:$H$124,MATCH($B28,Inventario!$A$5:$A$124,0)),"")</f>
        <v/>
      </c>
      <c r="K28" s="16">
        <f>IFERROR($I28-$J28,"")</f>
        <v/>
      </c>
      <c r="L28" s="15">
        <f>IFERROR($K28/$I28,"")</f>
        <v/>
      </c>
    </row>
    <row r="29" ht="15" customHeight="1" s="27">
      <c r="A29" s="148" t="n">
        <v>46206</v>
      </c>
      <c r="B29" s="147" t="inlineStr">
        <is>
          <t>SKU-003</t>
        </is>
      </c>
      <c r="C29" s="13">
        <f>IFERROR(INDEX(Inventario!$B$5:$B$124,MATCH($B29,Inventario!$A$5:$A$124,0)),"")</f>
        <v/>
      </c>
      <c r="D29" s="13">
        <f>IFERROR(INDEX(Inventario!$D$5:$D$124,MATCH($B29,Inventario!$A$5:$A$124,0)),"")</f>
        <v/>
      </c>
      <c r="E29" s="150" t="n">
        <v>1</v>
      </c>
      <c r="F29" s="16">
        <f>IFERROR(INDEX(Inventario!$I$5:$I$124,MATCH($B29,Inventario!$A$5:$A$124,0)),"")</f>
        <v/>
      </c>
      <c r="G29" s="152" t="n">
        <v>0.1</v>
      </c>
      <c r="H29" s="16">
        <f>IFERROR($F29*(1-$G29),"")</f>
        <v/>
      </c>
      <c r="I29" s="16">
        <f>IFERROR($E29*$H29,"")</f>
        <v/>
      </c>
      <c r="J29" s="16">
        <f>IFERROR($E29*INDEX(Inventario!$H$5:$H$124,MATCH($B29,Inventario!$A$5:$A$124,0)),"")</f>
        <v/>
      </c>
      <c r="K29" s="16">
        <f>IFERROR($I29-$J29,"")</f>
        <v/>
      </c>
      <c r="L29" s="15">
        <f>IFERROR($K29/$I29,"")</f>
        <v/>
      </c>
    </row>
    <row r="30" ht="15" customHeight="1" s="27">
      <c r="A30" s="148" t="n">
        <v>46206</v>
      </c>
      <c r="B30" s="147" t="inlineStr">
        <is>
          <t>SKU-004</t>
        </is>
      </c>
      <c r="C30" s="13">
        <f>IFERROR(INDEX(Inventario!$B$5:$B$124,MATCH($B30,Inventario!$A$5:$A$124,0)),"")</f>
        <v/>
      </c>
      <c r="D30" s="13">
        <f>IFERROR(INDEX(Inventario!$D$5:$D$124,MATCH($B30,Inventario!$A$5:$A$124,0)),"")</f>
        <v/>
      </c>
      <c r="E30" s="150" t="n">
        <v>1</v>
      </c>
      <c r="F30" s="16">
        <f>IFERROR(INDEX(Inventario!$I$5:$I$124,MATCH($B30,Inventario!$A$5:$A$124,0)),"")</f>
        <v/>
      </c>
      <c r="G30" s="152" t="n">
        <v>0</v>
      </c>
      <c r="H30" s="16">
        <f>IFERROR($F30*(1-$G30),"")</f>
        <v/>
      </c>
      <c r="I30" s="16">
        <f>IFERROR($E30*$H30,"")</f>
        <v/>
      </c>
      <c r="J30" s="16">
        <f>IFERROR($E30*INDEX(Inventario!$H$5:$H$124,MATCH($B30,Inventario!$A$5:$A$124,0)),"")</f>
        <v/>
      </c>
      <c r="K30" s="16">
        <f>IFERROR($I30-$J30,"")</f>
        <v/>
      </c>
      <c r="L30" s="15">
        <f>IFERROR($K30/$I30,"")</f>
        <v/>
      </c>
    </row>
    <row r="31" ht="15" customHeight="1" s="27">
      <c r="A31" s="148" t="n">
        <v>46206</v>
      </c>
      <c r="B31" s="147" t="inlineStr">
        <is>
          <t>SKU-005</t>
        </is>
      </c>
      <c r="C31" s="13">
        <f>IFERROR(INDEX(Inventario!$B$5:$B$124,MATCH($B31,Inventario!$A$5:$A$124,0)),"")</f>
        <v/>
      </c>
      <c r="D31" s="13">
        <f>IFERROR(INDEX(Inventario!$D$5:$D$124,MATCH($B31,Inventario!$A$5:$A$124,0)),"")</f>
        <v/>
      </c>
      <c r="E31" s="150" t="n">
        <v>2</v>
      </c>
      <c r="F31" s="16">
        <f>IFERROR(INDEX(Inventario!$I$5:$I$124,MATCH($B31,Inventario!$A$5:$A$124,0)),"")</f>
        <v/>
      </c>
      <c r="G31" s="152" t="n">
        <v>0.1</v>
      </c>
      <c r="H31" s="16">
        <f>IFERROR($F31*(1-$G31),"")</f>
        <v/>
      </c>
      <c r="I31" s="16">
        <f>IFERROR($E31*$H31,"")</f>
        <v/>
      </c>
      <c r="J31" s="16">
        <f>IFERROR($E31*INDEX(Inventario!$H$5:$H$124,MATCH($B31,Inventario!$A$5:$A$124,0)),"")</f>
        <v/>
      </c>
      <c r="K31" s="16">
        <f>IFERROR($I31-$J31,"")</f>
        <v/>
      </c>
      <c r="L31" s="15">
        <f>IFERROR($K31/$I31,"")</f>
        <v/>
      </c>
    </row>
    <row r="32" ht="15" customHeight="1" s="27">
      <c r="A32" s="148" t="n">
        <v>46206</v>
      </c>
      <c r="B32" s="147" t="inlineStr">
        <is>
          <t>SKU-009</t>
        </is>
      </c>
      <c r="C32" s="13">
        <f>IFERROR(INDEX(Inventario!$B$5:$B$124,MATCH($B32,Inventario!$A$5:$A$124,0)),"")</f>
        <v/>
      </c>
      <c r="D32" s="13">
        <f>IFERROR(INDEX(Inventario!$D$5:$D$124,MATCH($B32,Inventario!$A$5:$A$124,0)),"")</f>
        <v/>
      </c>
      <c r="E32" s="150" t="n">
        <v>1</v>
      </c>
      <c r="F32" s="16">
        <f>IFERROR(INDEX(Inventario!$I$5:$I$124,MATCH($B32,Inventario!$A$5:$A$124,0)),"")</f>
        <v/>
      </c>
      <c r="G32" s="152" t="n">
        <v>0</v>
      </c>
      <c r="H32" s="16">
        <f>IFERROR($F32*(1-$G32),"")</f>
        <v/>
      </c>
      <c r="I32" s="16">
        <f>IFERROR($E32*$H32,"")</f>
        <v/>
      </c>
      <c r="J32" s="16">
        <f>IFERROR($E32*INDEX(Inventario!$H$5:$H$124,MATCH($B32,Inventario!$A$5:$A$124,0)),"")</f>
        <v/>
      </c>
      <c r="K32" s="16">
        <f>IFERROR($I32-$J32,"")</f>
        <v/>
      </c>
      <c r="L32" s="15">
        <f>IFERROR($K32/$I32,"")</f>
        <v/>
      </c>
    </row>
    <row r="33" ht="15" customHeight="1" s="27">
      <c r="A33" s="148" t="n">
        <v>46206</v>
      </c>
      <c r="B33" s="147" t="inlineStr">
        <is>
          <t>SKU-013</t>
        </is>
      </c>
      <c r="C33" s="13">
        <f>IFERROR(INDEX(Inventario!$B$5:$B$124,MATCH($B33,Inventario!$A$5:$A$124,0)),"")</f>
        <v/>
      </c>
      <c r="D33" s="13">
        <f>IFERROR(INDEX(Inventario!$D$5:$D$124,MATCH($B33,Inventario!$A$5:$A$124,0)),"")</f>
        <v/>
      </c>
      <c r="E33" s="150" t="n">
        <v>2</v>
      </c>
      <c r="F33" s="16">
        <f>IFERROR(INDEX(Inventario!$I$5:$I$124,MATCH($B33,Inventario!$A$5:$A$124,0)),"")</f>
        <v/>
      </c>
      <c r="G33" s="152" t="n">
        <v>0.1</v>
      </c>
      <c r="H33" s="16">
        <f>IFERROR($F33*(1-$G33),"")</f>
        <v/>
      </c>
      <c r="I33" s="16">
        <f>IFERROR($E33*$H33,"")</f>
        <v/>
      </c>
      <c r="J33" s="16">
        <f>IFERROR($E33*INDEX(Inventario!$H$5:$H$124,MATCH($B33,Inventario!$A$5:$A$124,0)),"")</f>
        <v/>
      </c>
      <c r="K33" s="16">
        <f>IFERROR($I33-$J33,"")</f>
        <v/>
      </c>
      <c r="L33" s="15">
        <f>IFERROR($K33/$I33,"")</f>
        <v/>
      </c>
    </row>
    <row r="34" ht="15" customHeight="1" s="27">
      <c r="A34" s="148" t="n">
        <v>46206</v>
      </c>
      <c r="B34" s="147" t="inlineStr">
        <is>
          <t>SKU-015</t>
        </is>
      </c>
      <c r="C34" s="13">
        <f>IFERROR(INDEX(Inventario!$B$5:$B$124,MATCH($B34,Inventario!$A$5:$A$124,0)),"")</f>
        <v/>
      </c>
      <c r="D34" s="13">
        <f>IFERROR(INDEX(Inventario!$D$5:$D$124,MATCH($B34,Inventario!$A$5:$A$124,0)),"")</f>
        <v/>
      </c>
      <c r="E34" s="150" t="n">
        <v>2</v>
      </c>
      <c r="F34" s="16">
        <f>IFERROR(INDEX(Inventario!$I$5:$I$124,MATCH($B34,Inventario!$A$5:$A$124,0)),"")</f>
        <v/>
      </c>
      <c r="G34" s="152" t="n">
        <v>0.1</v>
      </c>
      <c r="H34" s="16">
        <f>IFERROR($F34*(1-$G34),"")</f>
        <v/>
      </c>
      <c r="I34" s="16">
        <f>IFERROR($E34*$H34,"")</f>
        <v/>
      </c>
      <c r="J34" s="16">
        <f>IFERROR($E34*INDEX(Inventario!$H$5:$H$124,MATCH($B34,Inventario!$A$5:$A$124,0)),"")</f>
        <v/>
      </c>
      <c r="K34" s="16">
        <f>IFERROR($I34-$J34,"")</f>
        <v/>
      </c>
      <c r="L34" s="15">
        <f>IFERROR($K34/$I34,"")</f>
        <v/>
      </c>
    </row>
    <row r="35" ht="15" customHeight="1" s="27">
      <c r="A35" s="148" t="n">
        <v>46206</v>
      </c>
      <c r="B35" s="147" t="inlineStr">
        <is>
          <t>SKU-018</t>
        </is>
      </c>
      <c r="C35" s="13">
        <f>IFERROR(INDEX(Inventario!$B$5:$B$124,MATCH($B35,Inventario!$A$5:$A$124,0)),"")</f>
        <v/>
      </c>
      <c r="D35" s="13">
        <f>IFERROR(INDEX(Inventario!$D$5:$D$124,MATCH($B35,Inventario!$A$5:$A$124,0)),"")</f>
        <v/>
      </c>
      <c r="E35" s="150" t="n">
        <v>3</v>
      </c>
      <c r="F35" s="16">
        <f>IFERROR(INDEX(Inventario!$I$5:$I$124,MATCH($B35,Inventario!$A$5:$A$124,0)),"")</f>
        <v/>
      </c>
      <c r="G35" s="152" t="n">
        <v>0</v>
      </c>
      <c r="H35" s="16">
        <f>IFERROR($F35*(1-$G35),"")</f>
        <v/>
      </c>
      <c r="I35" s="16">
        <f>IFERROR($E35*$H35,"")</f>
        <v/>
      </c>
      <c r="J35" s="16">
        <f>IFERROR($E35*INDEX(Inventario!$H$5:$H$124,MATCH($B35,Inventario!$A$5:$A$124,0)),"")</f>
        <v/>
      </c>
      <c r="K35" s="16">
        <f>IFERROR($I35-$J35,"")</f>
        <v/>
      </c>
      <c r="L35" s="15">
        <f>IFERROR($K35/$I35,"")</f>
        <v/>
      </c>
    </row>
    <row r="36" ht="15" customHeight="1" s="27">
      <c r="A36" s="148" t="n">
        <v>46206</v>
      </c>
      <c r="B36" s="147" t="inlineStr">
        <is>
          <t>SKU-019</t>
        </is>
      </c>
      <c r="C36" s="13">
        <f>IFERROR(INDEX(Inventario!$B$5:$B$124,MATCH($B36,Inventario!$A$5:$A$124,0)),"")</f>
        <v/>
      </c>
      <c r="D36" s="13">
        <f>IFERROR(INDEX(Inventario!$D$5:$D$124,MATCH($B36,Inventario!$A$5:$A$124,0)),"")</f>
        <v/>
      </c>
      <c r="E36" s="150" t="n">
        <v>1</v>
      </c>
      <c r="F36" s="16">
        <f>IFERROR(INDEX(Inventario!$I$5:$I$124,MATCH($B36,Inventario!$A$5:$A$124,0)),"")</f>
        <v/>
      </c>
      <c r="G36" s="152" t="n">
        <v>0</v>
      </c>
      <c r="H36" s="16">
        <f>IFERROR($F36*(1-$G36),"")</f>
        <v/>
      </c>
      <c r="I36" s="16">
        <f>IFERROR($E36*$H36,"")</f>
        <v/>
      </c>
      <c r="J36" s="16">
        <f>IFERROR($E36*INDEX(Inventario!$H$5:$H$124,MATCH($B36,Inventario!$A$5:$A$124,0)),"")</f>
        <v/>
      </c>
      <c r="K36" s="16">
        <f>IFERROR($I36-$J36,"")</f>
        <v/>
      </c>
      <c r="L36" s="15">
        <f>IFERROR($K36/$I36,"")</f>
        <v/>
      </c>
    </row>
    <row r="37" ht="15" customHeight="1" s="27">
      <c r="A37" s="148" t="n">
        <v>46206</v>
      </c>
      <c r="B37" s="147" t="inlineStr">
        <is>
          <t>SKU-021</t>
        </is>
      </c>
      <c r="C37" s="13">
        <f>IFERROR(INDEX(Inventario!$B$5:$B$124,MATCH($B37,Inventario!$A$5:$A$124,0)),"")</f>
        <v/>
      </c>
      <c r="D37" s="13">
        <f>IFERROR(INDEX(Inventario!$D$5:$D$124,MATCH($B37,Inventario!$A$5:$A$124,0)),"")</f>
        <v/>
      </c>
      <c r="E37" s="150" t="n">
        <v>1</v>
      </c>
      <c r="F37" s="16">
        <f>IFERROR(INDEX(Inventario!$I$5:$I$124,MATCH($B37,Inventario!$A$5:$A$124,0)),"")</f>
        <v/>
      </c>
      <c r="G37" s="152" t="n">
        <v>0.15</v>
      </c>
      <c r="H37" s="16">
        <f>IFERROR($F37*(1-$G37),"")</f>
        <v/>
      </c>
      <c r="I37" s="16">
        <f>IFERROR($E37*$H37,"")</f>
        <v/>
      </c>
      <c r="J37" s="16">
        <f>IFERROR($E37*INDEX(Inventario!$H$5:$H$124,MATCH($B37,Inventario!$A$5:$A$124,0)),"")</f>
        <v/>
      </c>
      <c r="K37" s="16">
        <f>IFERROR($I37-$J37,"")</f>
        <v/>
      </c>
      <c r="L37" s="15">
        <f>IFERROR($K37/$I37,"")</f>
        <v/>
      </c>
    </row>
    <row r="38" ht="15" customHeight="1" s="27">
      <c r="A38" s="148" t="n">
        <v>46206</v>
      </c>
      <c r="B38" s="147" t="inlineStr">
        <is>
          <t>SKU-033</t>
        </is>
      </c>
      <c r="C38" s="13">
        <f>IFERROR(INDEX(Inventario!$B$5:$B$124,MATCH($B38,Inventario!$A$5:$A$124,0)),"")</f>
        <v/>
      </c>
      <c r="D38" s="13">
        <f>IFERROR(INDEX(Inventario!$D$5:$D$124,MATCH($B38,Inventario!$A$5:$A$124,0)),"")</f>
        <v/>
      </c>
      <c r="E38" s="150" t="n">
        <v>1</v>
      </c>
      <c r="F38" s="16">
        <f>IFERROR(INDEX(Inventario!$I$5:$I$124,MATCH($B38,Inventario!$A$5:$A$124,0)),"")</f>
        <v/>
      </c>
      <c r="G38" s="152" t="n">
        <v>0</v>
      </c>
      <c r="H38" s="16">
        <f>IFERROR($F38*(1-$G38),"")</f>
        <v/>
      </c>
      <c r="I38" s="16">
        <f>IFERROR($E38*$H38,"")</f>
        <v/>
      </c>
      <c r="J38" s="16">
        <f>IFERROR($E38*INDEX(Inventario!$H$5:$H$124,MATCH($B38,Inventario!$A$5:$A$124,0)),"")</f>
        <v/>
      </c>
      <c r="K38" s="16">
        <f>IFERROR($I38-$J38,"")</f>
        <v/>
      </c>
      <c r="L38" s="15">
        <f>IFERROR($K38/$I38,"")</f>
        <v/>
      </c>
    </row>
    <row r="39" ht="15" customHeight="1" s="27">
      <c r="A39" s="148" t="n">
        <v>46206</v>
      </c>
      <c r="B39" s="147" t="inlineStr">
        <is>
          <t>SKU-034</t>
        </is>
      </c>
      <c r="C39" s="13">
        <f>IFERROR(INDEX(Inventario!$B$5:$B$124,MATCH($B39,Inventario!$A$5:$A$124,0)),"")</f>
        <v/>
      </c>
      <c r="D39" s="13">
        <f>IFERROR(INDEX(Inventario!$D$5:$D$124,MATCH($B39,Inventario!$A$5:$A$124,0)),"")</f>
        <v/>
      </c>
      <c r="E39" s="150" t="n">
        <v>2</v>
      </c>
      <c r="F39" s="16">
        <f>IFERROR(INDEX(Inventario!$I$5:$I$124,MATCH($B39,Inventario!$A$5:$A$124,0)),"")</f>
        <v/>
      </c>
      <c r="G39" s="152" t="n">
        <v>0</v>
      </c>
      <c r="H39" s="16">
        <f>IFERROR($F39*(1-$G39),"")</f>
        <v/>
      </c>
      <c r="I39" s="16">
        <f>IFERROR($E39*$H39,"")</f>
        <v/>
      </c>
      <c r="J39" s="16">
        <f>IFERROR($E39*INDEX(Inventario!$H$5:$H$124,MATCH($B39,Inventario!$A$5:$A$124,0)),"")</f>
        <v/>
      </c>
      <c r="K39" s="16">
        <f>IFERROR($I39-$J39,"")</f>
        <v/>
      </c>
      <c r="L39" s="15">
        <f>IFERROR($K39/$I39,"")</f>
        <v/>
      </c>
    </row>
    <row r="40" ht="15" customHeight="1" s="27">
      <c r="A40" s="148" t="n">
        <v>46207</v>
      </c>
      <c r="B40" s="147" t="inlineStr">
        <is>
          <t>SKU-003</t>
        </is>
      </c>
      <c r="C40" s="13">
        <f>IFERROR(INDEX(Inventario!$B$5:$B$124,MATCH($B40,Inventario!$A$5:$A$124,0)),"")</f>
        <v/>
      </c>
      <c r="D40" s="13">
        <f>IFERROR(INDEX(Inventario!$D$5:$D$124,MATCH($B40,Inventario!$A$5:$A$124,0)),"")</f>
        <v/>
      </c>
      <c r="E40" s="150" t="n">
        <v>2</v>
      </c>
      <c r="F40" s="16">
        <f>IFERROR(INDEX(Inventario!$I$5:$I$124,MATCH($B40,Inventario!$A$5:$A$124,0)),"")</f>
        <v/>
      </c>
      <c r="G40" s="152" t="n">
        <v>0.1</v>
      </c>
      <c r="H40" s="16">
        <f>IFERROR($F40*(1-$G40),"")</f>
        <v/>
      </c>
      <c r="I40" s="16">
        <f>IFERROR($E40*$H40,"")</f>
        <v/>
      </c>
      <c r="J40" s="16">
        <f>IFERROR($E40*INDEX(Inventario!$H$5:$H$124,MATCH($B40,Inventario!$A$5:$A$124,0)),"")</f>
        <v/>
      </c>
      <c r="K40" s="16">
        <f>IFERROR($I40-$J40,"")</f>
        <v/>
      </c>
      <c r="L40" s="15">
        <f>IFERROR($K40/$I40,"")</f>
        <v/>
      </c>
    </row>
    <row r="41" ht="15" customHeight="1" s="27">
      <c r="A41" s="148" t="n">
        <v>46207</v>
      </c>
      <c r="B41" s="147" t="inlineStr">
        <is>
          <t>SKU-005</t>
        </is>
      </c>
      <c r="C41" s="13">
        <f>IFERROR(INDEX(Inventario!$B$5:$B$124,MATCH($B41,Inventario!$A$5:$A$124,0)),"")</f>
        <v/>
      </c>
      <c r="D41" s="13">
        <f>IFERROR(INDEX(Inventario!$D$5:$D$124,MATCH($B41,Inventario!$A$5:$A$124,0)),"")</f>
        <v/>
      </c>
      <c r="E41" s="150" t="n">
        <v>2</v>
      </c>
      <c r="F41" s="16">
        <f>IFERROR(INDEX(Inventario!$I$5:$I$124,MATCH($B41,Inventario!$A$5:$A$124,0)),"")</f>
        <v/>
      </c>
      <c r="G41" s="152" t="n">
        <v>0</v>
      </c>
      <c r="H41" s="16">
        <f>IFERROR($F41*(1-$G41),"")</f>
        <v/>
      </c>
      <c r="I41" s="16">
        <f>IFERROR($E41*$H41,"")</f>
        <v/>
      </c>
      <c r="J41" s="16">
        <f>IFERROR($E41*INDEX(Inventario!$H$5:$H$124,MATCH($B41,Inventario!$A$5:$A$124,0)),"")</f>
        <v/>
      </c>
      <c r="K41" s="16">
        <f>IFERROR($I41-$J41,"")</f>
        <v/>
      </c>
      <c r="L41" s="15">
        <f>IFERROR($K41/$I41,"")</f>
        <v/>
      </c>
    </row>
    <row r="42" ht="15" customHeight="1" s="27">
      <c r="A42" s="148" t="n">
        <v>46207</v>
      </c>
      <c r="B42" s="147" t="inlineStr">
        <is>
          <t>SKU-007</t>
        </is>
      </c>
      <c r="C42" s="13">
        <f>IFERROR(INDEX(Inventario!$B$5:$B$124,MATCH($B42,Inventario!$A$5:$A$124,0)),"")</f>
        <v/>
      </c>
      <c r="D42" s="13">
        <f>IFERROR(INDEX(Inventario!$D$5:$D$124,MATCH($B42,Inventario!$A$5:$A$124,0)),"")</f>
        <v/>
      </c>
      <c r="E42" s="150" t="n">
        <v>1</v>
      </c>
      <c r="F42" s="16">
        <f>IFERROR(INDEX(Inventario!$I$5:$I$124,MATCH($B42,Inventario!$A$5:$A$124,0)),"")</f>
        <v/>
      </c>
      <c r="G42" s="152" t="n">
        <v>0</v>
      </c>
      <c r="H42" s="16">
        <f>IFERROR($F42*(1-$G42),"")</f>
        <v/>
      </c>
      <c r="I42" s="16">
        <f>IFERROR($E42*$H42,"")</f>
        <v/>
      </c>
      <c r="J42" s="16">
        <f>IFERROR($E42*INDEX(Inventario!$H$5:$H$124,MATCH($B42,Inventario!$A$5:$A$124,0)),"")</f>
        <v/>
      </c>
      <c r="K42" s="16">
        <f>IFERROR($I42-$J42,"")</f>
        <v/>
      </c>
      <c r="L42" s="15">
        <f>IFERROR($K42/$I42,"")</f>
        <v/>
      </c>
    </row>
    <row r="43" ht="15" customHeight="1" s="27">
      <c r="A43" s="148" t="n">
        <v>46207</v>
      </c>
      <c r="B43" s="147" t="inlineStr">
        <is>
          <t>SKU-010</t>
        </is>
      </c>
      <c r="C43" s="13">
        <f>IFERROR(INDEX(Inventario!$B$5:$B$124,MATCH($B43,Inventario!$A$5:$A$124,0)),"")</f>
        <v/>
      </c>
      <c r="D43" s="13">
        <f>IFERROR(INDEX(Inventario!$D$5:$D$124,MATCH($B43,Inventario!$A$5:$A$124,0)),"")</f>
        <v/>
      </c>
      <c r="E43" s="150" t="n">
        <v>2</v>
      </c>
      <c r="F43" s="16">
        <f>IFERROR(INDEX(Inventario!$I$5:$I$124,MATCH($B43,Inventario!$A$5:$A$124,0)),"")</f>
        <v/>
      </c>
      <c r="G43" s="152" t="n">
        <v>0</v>
      </c>
      <c r="H43" s="16">
        <f>IFERROR($F43*(1-$G43),"")</f>
        <v/>
      </c>
      <c r="I43" s="16">
        <f>IFERROR($E43*$H43,"")</f>
        <v/>
      </c>
      <c r="J43" s="16">
        <f>IFERROR($E43*INDEX(Inventario!$H$5:$H$124,MATCH($B43,Inventario!$A$5:$A$124,0)),"")</f>
        <v/>
      </c>
      <c r="K43" s="16">
        <f>IFERROR($I43-$J43,"")</f>
        <v/>
      </c>
      <c r="L43" s="15">
        <f>IFERROR($K43/$I43,"")</f>
        <v/>
      </c>
    </row>
    <row r="44" ht="15" customHeight="1" s="27">
      <c r="A44" s="148" t="n">
        <v>46207</v>
      </c>
      <c r="B44" s="147" t="inlineStr">
        <is>
          <t>SKU-016</t>
        </is>
      </c>
      <c r="C44" s="13">
        <f>IFERROR(INDEX(Inventario!$B$5:$B$124,MATCH($B44,Inventario!$A$5:$A$124,0)),"")</f>
        <v/>
      </c>
      <c r="D44" s="13">
        <f>IFERROR(INDEX(Inventario!$D$5:$D$124,MATCH($B44,Inventario!$A$5:$A$124,0)),"")</f>
        <v/>
      </c>
      <c r="E44" s="150" t="n">
        <v>3</v>
      </c>
      <c r="F44" s="16">
        <f>IFERROR(INDEX(Inventario!$I$5:$I$124,MATCH($B44,Inventario!$A$5:$A$124,0)),"")</f>
        <v/>
      </c>
      <c r="G44" s="152" t="n">
        <v>0</v>
      </c>
      <c r="H44" s="16">
        <f>IFERROR($F44*(1-$G44),"")</f>
        <v/>
      </c>
      <c r="I44" s="16">
        <f>IFERROR($E44*$H44,"")</f>
        <v/>
      </c>
      <c r="J44" s="16">
        <f>IFERROR($E44*INDEX(Inventario!$H$5:$H$124,MATCH($B44,Inventario!$A$5:$A$124,0)),"")</f>
        <v/>
      </c>
      <c r="K44" s="16">
        <f>IFERROR($I44-$J44,"")</f>
        <v/>
      </c>
      <c r="L44" s="15">
        <f>IFERROR($K44/$I44,"")</f>
        <v/>
      </c>
    </row>
    <row r="45" ht="15" customHeight="1" s="27">
      <c r="A45" s="148" t="n">
        <v>46207</v>
      </c>
      <c r="B45" s="147" t="inlineStr">
        <is>
          <t>SKU-017</t>
        </is>
      </c>
      <c r="C45" s="13">
        <f>IFERROR(INDEX(Inventario!$B$5:$B$124,MATCH($B45,Inventario!$A$5:$A$124,0)),"")</f>
        <v/>
      </c>
      <c r="D45" s="13">
        <f>IFERROR(INDEX(Inventario!$D$5:$D$124,MATCH($B45,Inventario!$A$5:$A$124,0)),"")</f>
        <v/>
      </c>
      <c r="E45" s="150" t="n">
        <v>2</v>
      </c>
      <c r="F45" s="16">
        <f>IFERROR(INDEX(Inventario!$I$5:$I$124,MATCH($B45,Inventario!$A$5:$A$124,0)),"")</f>
        <v/>
      </c>
      <c r="G45" s="152" t="n">
        <v>0.1</v>
      </c>
      <c r="H45" s="16">
        <f>IFERROR($F45*(1-$G45),"")</f>
        <v/>
      </c>
      <c r="I45" s="16">
        <f>IFERROR($E45*$H45,"")</f>
        <v/>
      </c>
      <c r="J45" s="16">
        <f>IFERROR($E45*INDEX(Inventario!$H$5:$H$124,MATCH($B45,Inventario!$A$5:$A$124,0)),"")</f>
        <v/>
      </c>
      <c r="K45" s="16">
        <f>IFERROR($I45-$J45,"")</f>
        <v/>
      </c>
      <c r="L45" s="15">
        <f>IFERROR($K45/$I45,"")</f>
        <v/>
      </c>
    </row>
    <row r="46" ht="15" customHeight="1" s="27">
      <c r="A46" s="148" t="n">
        <v>46207</v>
      </c>
      <c r="B46" s="147" t="inlineStr">
        <is>
          <t>SKU-018</t>
        </is>
      </c>
      <c r="C46" s="13">
        <f>IFERROR(INDEX(Inventario!$B$5:$B$124,MATCH($B46,Inventario!$A$5:$A$124,0)),"")</f>
        <v/>
      </c>
      <c r="D46" s="13">
        <f>IFERROR(INDEX(Inventario!$D$5:$D$124,MATCH($B46,Inventario!$A$5:$A$124,0)),"")</f>
        <v/>
      </c>
      <c r="E46" s="150" t="n">
        <v>1</v>
      </c>
      <c r="F46" s="16">
        <f>IFERROR(INDEX(Inventario!$I$5:$I$124,MATCH($B46,Inventario!$A$5:$A$124,0)),"")</f>
        <v/>
      </c>
      <c r="G46" s="152" t="n">
        <v>0.1</v>
      </c>
      <c r="H46" s="16">
        <f>IFERROR($F46*(1-$G46),"")</f>
        <v/>
      </c>
      <c r="I46" s="16">
        <f>IFERROR($E46*$H46,"")</f>
        <v/>
      </c>
      <c r="J46" s="16">
        <f>IFERROR($E46*INDEX(Inventario!$H$5:$H$124,MATCH($B46,Inventario!$A$5:$A$124,0)),"")</f>
        <v/>
      </c>
      <c r="K46" s="16">
        <f>IFERROR($I46-$J46,"")</f>
        <v/>
      </c>
      <c r="L46" s="15">
        <f>IFERROR($K46/$I46,"")</f>
        <v/>
      </c>
    </row>
    <row r="47" ht="15" customHeight="1" s="27">
      <c r="A47" s="148" t="n">
        <v>46207</v>
      </c>
      <c r="B47" s="147" t="inlineStr">
        <is>
          <t>SKU-019</t>
        </is>
      </c>
      <c r="C47" s="13">
        <f>IFERROR(INDEX(Inventario!$B$5:$B$124,MATCH($B47,Inventario!$A$5:$A$124,0)),"")</f>
        <v/>
      </c>
      <c r="D47" s="13">
        <f>IFERROR(INDEX(Inventario!$D$5:$D$124,MATCH($B47,Inventario!$A$5:$A$124,0)),"")</f>
        <v/>
      </c>
      <c r="E47" s="150" t="n">
        <v>2</v>
      </c>
      <c r="F47" s="16">
        <f>IFERROR(INDEX(Inventario!$I$5:$I$124,MATCH($B47,Inventario!$A$5:$A$124,0)),"")</f>
        <v/>
      </c>
      <c r="G47" s="152" t="n">
        <v>0.3</v>
      </c>
      <c r="H47" s="16">
        <f>IFERROR($F47*(1-$G47),"")</f>
        <v/>
      </c>
      <c r="I47" s="16">
        <f>IFERROR($E47*$H47,"")</f>
        <v/>
      </c>
      <c r="J47" s="16">
        <f>IFERROR($E47*INDEX(Inventario!$H$5:$H$124,MATCH($B47,Inventario!$A$5:$A$124,0)),"")</f>
        <v/>
      </c>
      <c r="K47" s="16">
        <f>IFERROR($I47-$J47,"")</f>
        <v/>
      </c>
      <c r="L47" s="15">
        <f>IFERROR($K47/$I47,"")</f>
        <v/>
      </c>
    </row>
    <row r="48" ht="15" customHeight="1" s="27">
      <c r="A48" s="148" t="n">
        <v>46207</v>
      </c>
      <c r="B48" s="147" t="inlineStr">
        <is>
          <t>SKU-020</t>
        </is>
      </c>
      <c r="C48" s="13">
        <f>IFERROR(INDEX(Inventario!$B$5:$B$124,MATCH($B48,Inventario!$A$5:$A$124,0)),"")</f>
        <v/>
      </c>
      <c r="D48" s="13">
        <f>IFERROR(INDEX(Inventario!$D$5:$D$124,MATCH($B48,Inventario!$A$5:$A$124,0)),"")</f>
        <v/>
      </c>
      <c r="E48" s="150" t="n">
        <v>2</v>
      </c>
      <c r="F48" s="16">
        <f>IFERROR(INDEX(Inventario!$I$5:$I$124,MATCH($B48,Inventario!$A$5:$A$124,0)),"")</f>
        <v/>
      </c>
      <c r="G48" s="152" t="n">
        <v>0.1</v>
      </c>
      <c r="H48" s="16">
        <f>IFERROR($F48*(1-$G48),"")</f>
        <v/>
      </c>
      <c r="I48" s="16">
        <f>IFERROR($E48*$H48,"")</f>
        <v/>
      </c>
      <c r="J48" s="16">
        <f>IFERROR($E48*INDEX(Inventario!$H$5:$H$124,MATCH($B48,Inventario!$A$5:$A$124,0)),"")</f>
        <v/>
      </c>
      <c r="K48" s="16">
        <f>IFERROR($I48-$J48,"")</f>
        <v/>
      </c>
      <c r="L48" s="15">
        <f>IFERROR($K48/$I48,"")</f>
        <v/>
      </c>
    </row>
    <row r="49" ht="15" customHeight="1" s="27">
      <c r="A49" s="148" t="n">
        <v>46207</v>
      </c>
      <c r="B49" s="147" t="inlineStr">
        <is>
          <t>SKU-021</t>
        </is>
      </c>
      <c r="C49" s="13">
        <f>IFERROR(INDEX(Inventario!$B$5:$B$124,MATCH($B49,Inventario!$A$5:$A$124,0)),"")</f>
        <v/>
      </c>
      <c r="D49" s="13">
        <f>IFERROR(INDEX(Inventario!$D$5:$D$124,MATCH($B49,Inventario!$A$5:$A$124,0)),"")</f>
        <v/>
      </c>
      <c r="E49" s="150" t="n">
        <v>1</v>
      </c>
      <c r="F49" s="16">
        <f>IFERROR(INDEX(Inventario!$I$5:$I$124,MATCH($B49,Inventario!$A$5:$A$124,0)),"")</f>
        <v/>
      </c>
      <c r="G49" s="152" t="n">
        <v>0.3</v>
      </c>
      <c r="H49" s="16">
        <f>IFERROR($F49*(1-$G49),"")</f>
        <v/>
      </c>
      <c r="I49" s="16">
        <f>IFERROR($E49*$H49,"")</f>
        <v/>
      </c>
      <c r="J49" s="16">
        <f>IFERROR($E49*INDEX(Inventario!$H$5:$H$124,MATCH($B49,Inventario!$A$5:$A$124,0)),"")</f>
        <v/>
      </c>
      <c r="K49" s="16">
        <f>IFERROR($I49-$J49,"")</f>
        <v/>
      </c>
      <c r="L49" s="15">
        <f>IFERROR($K49/$I49,"")</f>
        <v/>
      </c>
    </row>
    <row r="50" ht="15" customHeight="1" s="27">
      <c r="A50" s="148" t="n">
        <v>46207</v>
      </c>
      <c r="B50" s="147" t="inlineStr">
        <is>
          <t>SKU-022</t>
        </is>
      </c>
      <c r="C50" s="13">
        <f>IFERROR(INDEX(Inventario!$B$5:$B$124,MATCH($B50,Inventario!$A$5:$A$124,0)),"")</f>
        <v/>
      </c>
      <c r="D50" s="13">
        <f>IFERROR(INDEX(Inventario!$D$5:$D$124,MATCH($B50,Inventario!$A$5:$A$124,0)),"")</f>
        <v/>
      </c>
      <c r="E50" s="150" t="n">
        <v>1</v>
      </c>
      <c r="F50" s="16">
        <f>IFERROR(INDEX(Inventario!$I$5:$I$124,MATCH($B50,Inventario!$A$5:$A$124,0)),"")</f>
        <v/>
      </c>
      <c r="G50" s="152" t="n">
        <v>0</v>
      </c>
      <c r="H50" s="16">
        <f>IFERROR($F50*(1-$G50),"")</f>
        <v/>
      </c>
      <c r="I50" s="16">
        <f>IFERROR($E50*$H50,"")</f>
        <v/>
      </c>
      <c r="J50" s="16">
        <f>IFERROR($E50*INDEX(Inventario!$H$5:$H$124,MATCH($B50,Inventario!$A$5:$A$124,0)),"")</f>
        <v/>
      </c>
      <c r="K50" s="16">
        <f>IFERROR($I50-$J50,"")</f>
        <v/>
      </c>
      <c r="L50" s="15">
        <f>IFERROR($K50/$I50,"")</f>
        <v/>
      </c>
    </row>
    <row r="51" ht="15" customHeight="1" s="27">
      <c r="A51" s="148" t="n">
        <v>46207</v>
      </c>
      <c r="B51" s="147" t="inlineStr">
        <is>
          <t>SKU-024</t>
        </is>
      </c>
      <c r="C51" s="13">
        <f>IFERROR(INDEX(Inventario!$B$5:$B$124,MATCH($B51,Inventario!$A$5:$A$124,0)),"")</f>
        <v/>
      </c>
      <c r="D51" s="13">
        <f>IFERROR(INDEX(Inventario!$D$5:$D$124,MATCH($B51,Inventario!$A$5:$A$124,0)),"")</f>
        <v/>
      </c>
      <c r="E51" s="150" t="n">
        <v>1</v>
      </c>
      <c r="F51" s="16">
        <f>IFERROR(INDEX(Inventario!$I$5:$I$124,MATCH($B51,Inventario!$A$5:$A$124,0)),"")</f>
        <v/>
      </c>
      <c r="G51" s="152" t="n">
        <v>0.1</v>
      </c>
      <c r="H51" s="16">
        <f>IFERROR($F51*(1-$G51),"")</f>
        <v/>
      </c>
      <c r="I51" s="16">
        <f>IFERROR($E51*$H51,"")</f>
        <v/>
      </c>
      <c r="J51" s="16">
        <f>IFERROR($E51*INDEX(Inventario!$H$5:$H$124,MATCH($B51,Inventario!$A$5:$A$124,0)),"")</f>
        <v/>
      </c>
      <c r="K51" s="16">
        <f>IFERROR($I51-$J51,"")</f>
        <v/>
      </c>
      <c r="L51" s="15">
        <f>IFERROR($K51/$I51,"")</f>
        <v/>
      </c>
    </row>
    <row r="52" ht="15" customHeight="1" s="27">
      <c r="A52" s="148" t="n">
        <v>46207</v>
      </c>
      <c r="B52" s="147" t="inlineStr">
        <is>
          <t>SKU-027</t>
        </is>
      </c>
      <c r="C52" s="13">
        <f>IFERROR(INDEX(Inventario!$B$5:$B$124,MATCH($B52,Inventario!$A$5:$A$124,0)),"")</f>
        <v/>
      </c>
      <c r="D52" s="13">
        <f>IFERROR(INDEX(Inventario!$D$5:$D$124,MATCH($B52,Inventario!$A$5:$A$124,0)),"")</f>
        <v/>
      </c>
      <c r="E52" s="150" t="n">
        <v>2</v>
      </c>
      <c r="F52" s="16">
        <f>IFERROR(INDEX(Inventario!$I$5:$I$124,MATCH($B52,Inventario!$A$5:$A$124,0)),"")</f>
        <v/>
      </c>
      <c r="G52" s="152" t="n">
        <v>0</v>
      </c>
      <c r="H52" s="16">
        <f>IFERROR($F52*(1-$G52),"")</f>
        <v/>
      </c>
      <c r="I52" s="16">
        <f>IFERROR($E52*$H52,"")</f>
        <v/>
      </c>
      <c r="J52" s="16">
        <f>IFERROR($E52*INDEX(Inventario!$H$5:$H$124,MATCH($B52,Inventario!$A$5:$A$124,0)),"")</f>
        <v/>
      </c>
      <c r="K52" s="16">
        <f>IFERROR($I52-$J52,"")</f>
        <v/>
      </c>
      <c r="L52" s="15">
        <f>IFERROR($K52/$I52,"")</f>
        <v/>
      </c>
    </row>
    <row r="53" ht="15" customHeight="1" s="27">
      <c r="A53" s="148" t="n">
        <v>46207</v>
      </c>
      <c r="B53" s="147" t="inlineStr">
        <is>
          <t>SKU-040</t>
        </is>
      </c>
      <c r="C53" s="13">
        <f>IFERROR(INDEX(Inventario!$B$5:$B$124,MATCH($B53,Inventario!$A$5:$A$124,0)),"")</f>
        <v/>
      </c>
      <c r="D53" s="13">
        <f>IFERROR(INDEX(Inventario!$D$5:$D$124,MATCH($B53,Inventario!$A$5:$A$124,0)),"")</f>
        <v/>
      </c>
      <c r="E53" s="150" t="n">
        <v>1</v>
      </c>
      <c r="F53" s="16">
        <f>IFERROR(INDEX(Inventario!$I$5:$I$124,MATCH($B53,Inventario!$A$5:$A$124,0)),"")</f>
        <v/>
      </c>
      <c r="G53" s="152" t="n">
        <v>0</v>
      </c>
      <c r="H53" s="16">
        <f>IFERROR($F53*(1-$G53),"")</f>
        <v/>
      </c>
      <c r="I53" s="16">
        <f>IFERROR($E53*$H53,"")</f>
        <v/>
      </c>
      <c r="J53" s="16">
        <f>IFERROR($E53*INDEX(Inventario!$H$5:$H$124,MATCH($B53,Inventario!$A$5:$A$124,0)),"")</f>
        <v/>
      </c>
      <c r="K53" s="16">
        <f>IFERROR($I53-$J53,"")</f>
        <v/>
      </c>
      <c r="L53" s="15">
        <f>IFERROR($K53/$I53,"")</f>
        <v/>
      </c>
    </row>
    <row r="54" ht="15" customHeight="1" s="27">
      <c r="A54" s="148" t="n">
        <v>46208</v>
      </c>
      <c r="B54" s="147" t="inlineStr">
        <is>
          <t>SKU-003</t>
        </is>
      </c>
      <c r="C54" s="13">
        <f>IFERROR(INDEX(Inventario!$B$5:$B$124,MATCH($B54,Inventario!$A$5:$A$124,0)),"")</f>
        <v/>
      </c>
      <c r="D54" s="13">
        <f>IFERROR(INDEX(Inventario!$D$5:$D$124,MATCH($B54,Inventario!$A$5:$A$124,0)),"")</f>
        <v/>
      </c>
      <c r="E54" s="150" t="n">
        <v>1</v>
      </c>
      <c r="F54" s="16">
        <f>IFERROR(INDEX(Inventario!$I$5:$I$124,MATCH($B54,Inventario!$A$5:$A$124,0)),"")</f>
        <v/>
      </c>
      <c r="G54" s="152" t="n">
        <v>0</v>
      </c>
      <c r="H54" s="16">
        <f>IFERROR($F54*(1-$G54),"")</f>
        <v/>
      </c>
      <c r="I54" s="16">
        <f>IFERROR($E54*$H54,"")</f>
        <v/>
      </c>
      <c r="J54" s="16">
        <f>IFERROR($E54*INDEX(Inventario!$H$5:$H$124,MATCH($B54,Inventario!$A$5:$A$124,0)),"")</f>
        <v/>
      </c>
      <c r="K54" s="16">
        <f>IFERROR($I54-$J54,"")</f>
        <v/>
      </c>
      <c r="L54" s="15">
        <f>IFERROR($K54/$I54,"")</f>
        <v/>
      </c>
    </row>
    <row r="55" ht="15" customHeight="1" s="27">
      <c r="A55" s="148" t="n">
        <v>46208</v>
      </c>
      <c r="B55" s="147" t="inlineStr">
        <is>
          <t>SKU-006</t>
        </is>
      </c>
      <c r="C55" s="13">
        <f>IFERROR(INDEX(Inventario!$B$5:$B$124,MATCH($B55,Inventario!$A$5:$A$124,0)),"")</f>
        <v/>
      </c>
      <c r="D55" s="13">
        <f>IFERROR(INDEX(Inventario!$D$5:$D$124,MATCH($B55,Inventario!$A$5:$A$124,0)),"")</f>
        <v/>
      </c>
      <c r="E55" s="150" t="n">
        <v>1</v>
      </c>
      <c r="F55" s="16">
        <f>IFERROR(INDEX(Inventario!$I$5:$I$124,MATCH($B55,Inventario!$A$5:$A$124,0)),"")</f>
        <v/>
      </c>
      <c r="G55" s="152" t="n">
        <v>0</v>
      </c>
      <c r="H55" s="16">
        <f>IFERROR($F55*(1-$G55),"")</f>
        <v/>
      </c>
      <c r="I55" s="16">
        <f>IFERROR($E55*$H55,"")</f>
        <v/>
      </c>
      <c r="J55" s="16">
        <f>IFERROR($E55*INDEX(Inventario!$H$5:$H$124,MATCH($B55,Inventario!$A$5:$A$124,0)),"")</f>
        <v/>
      </c>
      <c r="K55" s="16">
        <f>IFERROR($I55-$J55,"")</f>
        <v/>
      </c>
      <c r="L55" s="15">
        <f>IFERROR($K55/$I55,"")</f>
        <v/>
      </c>
    </row>
    <row r="56" ht="15" customHeight="1" s="27">
      <c r="A56" s="148" t="n">
        <v>46208</v>
      </c>
      <c r="B56" s="147" t="inlineStr">
        <is>
          <t>SKU-007</t>
        </is>
      </c>
      <c r="C56" s="13">
        <f>IFERROR(INDEX(Inventario!$B$5:$B$124,MATCH($B56,Inventario!$A$5:$A$124,0)),"")</f>
        <v/>
      </c>
      <c r="D56" s="13">
        <f>IFERROR(INDEX(Inventario!$D$5:$D$124,MATCH($B56,Inventario!$A$5:$A$124,0)),"")</f>
        <v/>
      </c>
      <c r="E56" s="150" t="n">
        <v>1</v>
      </c>
      <c r="F56" s="16">
        <f>IFERROR(INDEX(Inventario!$I$5:$I$124,MATCH($B56,Inventario!$A$5:$A$124,0)),"")</f>
        <v/>
      </c>
      <c r="G56" s="152" t="n">
        <v>0</v>
      </c>
      <c r="H56" s="16">
        <f>IFERROR($F56*(1-$G56),"")</f>
        <v/>
      </c>
      <c r="I56" s="16">
        <f>IFERROR($E56*$H56,"")</f>
        <v/>
      </c>
      <c r="J56" s="16">
        <f>IFERROR($E56*INDEX(Inventario!$H$5:$H$124,MATCH($B56,Inventario!$A$5:$A$124,0)),"")</f>
        <v/>
      </c>
      <c r="K56" s="16">
        <f>IFERROR($I56-$J56,"")</f>
        <v/>
      </c>
      <c r="L56" s="15">
        <f>IFERROR($K56/$I56,"")</f>
        <v/>
      </c>
    </row>
    <row r="57" ht="15" customHeight="1" s="27">
      <c r="A57" s="148" t="n">
        <v>46208</v>
      </c>
      <c r="B57" s="147" t="inlineStr">
        <is>
          <t>SKU-008</t>
        </is>
      </c>
      <c r="C57" s="13">
        <f>IFERROR(INDEX(Inventario!$B$5:$B$124,MATCH($B57,Inventario!$A$5:$A$124,0)),"")</f>
        <v/>
      </c>
      <c r="D57" s="13">
        <f>IFERROR(INDEX(Inventario!$D$5:$D$124,MATCH($B57,Inventario!$A$5:$A$124,0)),"")</f>
        <v/>
      </c>
      <c r="E57" s="150" t="n">
        <v>1</v>
      </c>
      <c r="F57" s="16">
        <f>IFERROR(INDEX(Inventario!$I$5:$I$124,MATCH($B57,Inventario!$A$5:$A$124,0)),"")</f>
        <v/>
      </c>
      <c r="G57" s="152" t="n">
        <v>0</v>
      </c>
      <c r="H57" s="16">
        <f>IFERROR($F57*(1-$G57),"")</f>
        <v/>
      </c>
      <c r="I57" s="16">
        <f>IFERROR($E57*$H57,"")</f>
        <v/>
      </c>
      <c r="J57" s="16">
        <f>IFERROR($E57*INDEX(Inventario!$H$5:$H$124,MATCH($B57,Inventario!$A$5:$A$124,0)),"")</f>
        <v/>
      </c>
      <c r="K57" s="16">
        <f>IFERROR($I57-$J57,"")</f>
        <v/>
      </c>
      <c r="L57" s="15">
        <f>IFERROR($K57/$I57,"")</f>
        <v/>
      </c>
    </row>
    <row r="58" ht="15" customHeight="1" s="27">
      <c r="A58" s="148" t="n">
        <v>46208</v>
      </c>
      <c r="B58" s="147" t="inlineStr">
        <is>
          <t>SKU-011</t>
        </is>
      </c>
      <c r="C58" s="13">
        <f>IFERROR(INDEX(Inventario!$B$5:$B$124,MATCH($B58,Inventario!$A$5:$A$124,0)),"")</f>
        <v/>
      </c>
      <c r="D58" s="13">
        <f>IFERROR(INDEX(Inventario!$D$5:$D$124,MATCH($B58,Inventario!$A$5:$A$124,0)),"")</f>
        <v/>
      </c>
      <c r="E58" s="150" t="n">
        <v>1</v>
      </c>
      <c r="F58" s="16">
        <f>IFERROR(INDEX(Inventario!$I$5:$I$124,MATCH($B58,Inventario!$A$5:$A$124,0)),"")</f>
        <v/>
      </c>
      <c r="G58" s="152" t="n">
        <v>0</v>
      </c>
      <c r="H58" s="16">
        <f>IFERROR($F58*(1-$G58),"")</f>
        <v/>
      </c>
      <c r="I58" s="16">
        <f>IFERROR($E58*$H58,"")</f>
        <v/>
      </c>
      <c r="J58" s="16">
        <f>IFERROR($E58*INDEX(Inventario!$H$5:$H$124,MATCH($B58,Inventario!$A$5:$A$124,0)),"")</f>
        <v/>
      </c>
      <c r="K58" s="16">
        <f>IFERROR($I58-$J58,"")</f>
        <v/>
      </c>
      <c r="L58" s="15">
        <f>IFERROR($K58/$I58,"")</f>
        <v/>
      </c>
    </row>
    <row r="59" ht="15" customHeight="1" s="27">
      <c r="A59" s="148" t="n">
        <v>46208</v>
      </c>
      <c r="B59" s="147" t="inlineStr">
        <is>
          <t>SKU-015</t>
        </is>
      </c>
      <c r="C59" s="13">
        <f>IFERROR(INDEX(Inventario!$B$5:$B$124,MATCH($B59,Inventario!$A$5:$A$124,0)),"")</f>
        <v/>
      </c>
      <c r="D59" s="13">
        <f>IFERROR(INDEX(Inventario!$D$5:$D$124,MATCH($B59,Inventario!$A$5:$A$124,0)),"")</f>
        <v/>
      </c>
      <c r="E59" s="150" t="n">
        <v>3</v>
      </c>
      <c r="F59" s="16">
        <f>IFERROR(INDEX(Inventario!$I$5:$I$124,MATCH($B59,Inventario!$A$5:$A$124,0)),"")</f>
        <v/>
      </c>
      <c r="G59" s="152" t="n">
        <v>0</v>
      </c>
      <c r="H59" s="16">
        <f>IFERROR($F59*(1-$G59),"")</f>
        <v/>
      </c>
      <c r="I59" s="16">
        <f>IFERROR($E59*$H59,"")</f>
        <v/>
      </c>
      <c r="J59" s="16">
        <f>IFERROR($E59*INDEX(Inventario!$H$5:$H$124,MATCH($B59,Inventario!$A$5:$A$124,0)),"")</f>
        <v/>
      </c>
      <c r="K59" s="16">
        <f>IFERROR($I59-$J59,"")</f>
        <v/>
      </c>
      <c r="L59" s="15">
        <f>IFERROR($K59/$I59,"")</f>
        <v/>
      </c>
    </row>
    <row r="60" ht="15" customHeight="1" s="27">
      <c r="A60" s="148" t="n">
        <v>46208</v>
      </c>
      <c r="B60" s="147" t="inlineStr">
        <is>
          <t>SKU-017</t>
        </is>
      </c>
      <c r="C60" s="13">
        <f>IFERROR(INDEX(Inventario!$B$5:$B$124,MATCH($B60,Inventario!$A$5:$A$124,0)),"")</f>
        <v/>
      </c>
      <c r="D60" s="13">
        <f>IFERROR(INDEX(Inventario!$D$5:$D$124,MATCH($B60,Inventario!$A$5:$A$124,0)),"")</f>
        <v/>
      </c>
      <c r="E60" s="150" t="n">
        <v>2</v>
      </c>
      <c r="F60" s="16">
        <f>IFERROR(INDEX(Inventario!$I$5:$I$124,MATCH($B60,Inventario!$A$5:$A$124,0)),"")</f>
        <v/>
      </c>
      <c r="G60" s="152" t="n">
        <v>0</v>
      </c>
      <c r="H60" s="16">
        <f>IFERROR($F60*(1-$G60),"")</f>
        <v/>
      </c>
      <c r="I60" s="16">
        <f>IFERROR($E60*$H60,"")</f>
        <v/>
      </c>
      <c r="J60" s="16">
        <f>IFERROR($E60*INDEX(Inventario!$H$5:$H$124,MATCH($B60,Inventario!$A$5:$A$124,0)),"")</f>
        <v/>
      </c>
      <c r="K60" s="16">
        <f>IFERROR($I60-$J60,"")</f>
        <v/>
      </c>
      <c r="L60" s="15">
        <f>IFERROR($K60/$I60,"")</f>
        <v/>
      </c>
    </row>
    <row r="61" ht="15" customHeight="1" s="27">
      <c r="A61" s="148" t="n">
        <v>46208</v>
      </c>
      <c r="B61" s="147" t="inlineStr">
        <is>
          <t>SKU-020</t>
        </is>
      </c>
      <c r="C61" s="13">
        <f>IFERROR(INDEX(Inventario!$B$5:$B$124,MATCH($B61,Inventario!$A$5:$A$124,0)),"")</f>
        <v/>
      </c>
      <c r="D61" s="13">
        <f>IFERROR(INDEX(Inventario!$D$5:$D$124,MATCH($B61,Inventario!$A$5:$A$124,0)),"")</f>
        <v/>
      </c>
      <c r="E61" s="150" t="n">
        <v>1</v>
      </c>
      <c r="F61" s="16">
        <f>IFERROR(INDEX(Inventario!$I$5:$I$124,MATCH($B61,Inventario!$A$5:$A$124,0)),"")</f>
        <v/>
      </c>
      <c r="G61" s="152" t="n">
        <v>0</v>
      </c>
      <c r="H61" s="16">
        <f>IFERROR($F61*(1-$G61),"")</f>
        <v/>
      </c>
      <c r="I61" s="16">
        <f>IFERROR($E61*$H61,"")</f>
        <v/>
      </c>
      <c r="J61" s="16">
        <f>IFERROR($E61*INDEX(Inventario!$H$5:$H$124,MATCH($B61,Inventario!$A$5:$A$124,0)),"")</f>
        <v/>
      </c>
      <c r="K61" s="16">
        <f>IFERROR($I61-$J61,"")</f>
        <v/>
      </c>
      <c r="L61" s="15">
        <f>IFERROR($K61/$I61,"")</f>
        <v/>
      </c>
    </row>
    <row r="62" ht="15" customHeight="1" s="27">
      <c r="A62" s="148" t="n">
        <v>46208</v>
      </c>
      <c r="B62" s="147" t="inlineStr">
        <is>
          <t>SKU-029</t>
        </is>
      </c>
      <c r="C62" s="13">
        <f>IFERROR(INDEX(Inventario!$B$5:$B$124,MATCH($B62,Inventario!$A$5:$A$124,0)),"")</f>
        <v/>
      </c>
      <c r="D62" s="13">
        <f>IFERROR(INDEX(Inventario!$D$5:$D$124,MATCH($B62,Inventario!$A$5:$A$124,0)),"")</f>
        <v/>
      </c>
      <c r="E62" s="150" t="n">
        <v>2</v>
      </c>
      <c r="F62" s="16">
        <f>IFERROR(INDEX(Inventario!$I$5:$I$124,MATCH($B62,Inventario!$A$5:$A$124,0)),"")</f>
        <v/>
      </c>
      <c r="G62" s="152" t="n">
        <v>0.5</v>
      </c>
      <c r="H62" s="16">
        <f>IFERROR($F62*(1-$G62),"")</f>
        <v/>
      </c>
      <c r="I62" s="16">
        <f>IFERROR($E62*$H62,"")</f>
        <v/>
      </c>
      <c r="J62" s="16">
        <f>IFERROR($E62*INDEX(Inventario!$H$5:$H$124,MATCH($B62,Inventario!$A$5:$A$124,0)),"")</f>
        <v/>
      </c>
      <c r="K62" s="16">
        <f>IFERROR($I62-$J62,"")</f>
        <v/>
      </c>
      <c r="L62" s="15">
        <f>IFERROR($K62/$I62,"")</f>
        <v/>
      </c>
    </row>
    <row r="63" ht="15" customHeight="1" s="27">
      <c r="A63" s="148" t="n">
        <v>46208</v>
      </c>
      <c r="B63" s="147" t="inlineStr">
        <is>
          <t>SKU-035</t>
        </is>
      </c>
      <c r="C63" s="13">
        <f>IFERROR(INDEX(Inventario!$B$5:$B$124,MATCH($B63,Inventario!$A$5:$A$124,0)),"")</f>
        <v/>
      </c>
      <c r="D63" s="13">
        <f>IFERROR(INDEX(Inventario!$D$5:$D$124,MATCH($B63,Inventario!$A$5:$A$124,0)),"")</f>
        <v/>
      </c>
      <c r="E63" s="150" t="n">
        <v>1</v>
      </c>
      <c r="F63" s="16">
        <f>IFERROR(INDEX(Inventario!$I$5:$I$124,MATCH($B63,Inventario!$A$5:$A$124,0)),"")</f>
        <v/>
      </c>
      <c r="G63" s="152" t="n">
        <v>0.1</v>
      </c>
      <c r="H63" s="16">
        <f>IFERROR($F63*(1-$G63),"")</f>
        <v/>
      </c>
      <c r="I63" s="16">
        <f>IFERROR($E63*$H63,"")</f>
        <v/>
      </c>
      <c r="J63" s="16">
        <f>IFERROR($E63*INDEX(Inventario!$H$5:$H$124,MATCH($B63,Inventario!$A$5:$A$124,0)),"")</f>
        <v/>
      </c>
      <c r="K63" s="16">
        <f>IFERROR($I63-$J63,"")</f>
        <v/>
      </c>
      <c r="L63" s="15">
        <f>IFERROR($K63/$I63,"")</f>
        <v/>
      </c>
    </row>
    <row r="64" ht="15" customHeight="1" s="27">
      <c r="A64" s="148" t="n">
        <v>46208</v>
      </c>
      <c r="B64" s="147" t="inlineStr">
        <is>
          <t>SKU-036</t>
        </is>
      </c>
      <c r="C64" s="13">
        <f>IFERROR(INDEX(Inventario!$B$5:$B$124,MATCH($B64,Inventario!$A$5:$A$124,0)),"")</f>
        <v/>
      </c>
      <c r="D64" s="13">
        <f>IFERROR(INDEX(Inventario!$D$5:$D$124,MATCH($B64,Inventario!$A$5:$A$124,0)),"")</f>
        <v/>
      </c>
      <c r="E64" s="150" t="n">
        <v>1</v>
      </c>
      <c r="F64" s="16">
        <f>IFERROR(INDEX(Inventario!$I$5:$I$124,MATCH($B64,Inventario!$A$5:$A$124,0)),"")</f>
        <v/>
      </c>
      <c r="G64" s="152" t="n">
        <v>0</v>
      </c>
      <c r="H64" s="16">
        <f>IFERROR($F64*(1-$G64),"")</f>
        <v/>
      </c>
      <c r="I64" s="16">
        <f>IFERROR($E64*$H64,"")</f>
        <v/>
      </c>
      <c r="J64" s="16">
        <f>IFERROR($E64*INDEX(Inventario!$H$5:$H$124,MATCH($B64,Inventario!$A$5:$A$124,0)),"")</f>
        <v/>
      </c>
      <c r="K64" s="16">
        <f>IFERROR($I64-$J64,"")</f>
        <v/>
      </c>
      <c r="L64" s="15">
        <f>IFERROR($K64/$I64,"")</f>
        <v/>
      </c>
    </row>
    <row r="65" ht="15" customHeight="1" s="27">
      <c r="A65" s="148" t="n">
        <v>46208</v>
      </c>
      <c r="B65" s="147" t="inlineStr">
        <is>
          <t>SKU-040</t>
        </is>
      </c>
      <c r="C65" s="13">
        <f>IFERROR(INDEX(Inventario!$B$5:$B$124,MATCH($B65,Inventario!$A$5:$A$124,0)),"")</f>
        <v/>
      </c>
      <c r="D65" s="13">
        <f>IFERROR(INDEX(Inventario!$D$5:$D$124,MATCH($B65,Inventario!$A$5:$A$124,0)),"")</f>
        <v/>
      </c>
      <c r="E65" s="150" t="n">
        <v>1</v>
      </c>
      <c r="F65" s="16">
        <f>IFERROR(INDEX(Inventario!$I$5:$I$124,MATCH($B65,Inventario!$A$5:$A$124,0)),"")</f>
        <v/>
      </c>
      <c r="G65" s="152" t="n">
        <v>0</v>
      </c>
      <c r="H65" s="16">
        <f>IFERROR($F65*(1-$G65),"")</f>
        <v/>
      </c>
      <c r="I65" s="16">
        <f>IFERROR($E65*$H65,"")</f>
        <v/>
      </c>
      <c r="J65" s="16">
        <f>IFERROR($E65*INDEX(Inventario!$H$5:$H$124,MATCH($B65,Inventario!$A$5:$A$124,0)),"")</f>
        <v/>
      </c>
      <c r="K65" s="16">
        <f>IFERROR($I65-$J65,"")</f>
        <v/>
      </c>
      <c r="L65" s="15">
        <f>IFERROR($K65/$I65,"")</f>
        <v/>
      </c>
    </row>
    <row r="66" ht="15" customHeight="1" s="27">
      <c r="A66" s="148" t="n">
        <v>46209</v>
      </c>
      <c r="B66" s="147" t="inlineStr">
        <is>
          <t>SKU-002</t>
        </is>
      </c>
      <c r="C66" s="13">
        <f>IFERROR(INDEX(Inventario!$B$5:$B$124,MATCH($B66,Inventario!$A$5:$A$124,0)),"")</f>
        <v/>
      </c>
      <c r="D66" s="13">
        <f>IFERROR(INDEX(Inventario!$D$5:$D$124,MATCH($B66,Inventario!$A$5:$A$124,0)),"")</f>
        <v/>
      </c>
      <c r="E66" s="150" t="n">
        <v>2</v>
      </c>
      <c r="F66" s="16">
        <f>IFERROR(INDEX(Inventario!$I$5:$I$124,MATCH($B66,Inventario!$A$5:$A$124,0)),"")</f>
        <v/>
      </c>
      <c r="G66" s="152" t="n">
        <v>0</v>
      </c>
      <c r="H66" s="16">
        <f>IFERROR($F66*(1-$G66),"")</f>
        <v/>
      </c>
      <c r="I66" s="16">
        <f>IFERROR($E66*$H66,"")</f>
        <v/>
      </c>
      <c r="J66" s="16">
        <f>IFERROR($E66*INDEX(Inventario!$H$5:$H$124,MATCH($B66,Inventario!$A$5:$A$124,0)),"")</f>
        <v/>
      </c>
      <c r="K66" s="16">
        <f>IFERROR($I66-$J66,"")</f>
        <v/>
      </c>
      <c r="L66" s="15">
        <f>IFERROR($K66/$I66,"")</f>
        <v/>
      </c>
    </row>
    <row r="67" ht="15" customHeight="1" s="27">
      <c r="A67" s="148" t="n">
        <v>46209</v>
      </c>
      <c r="B67" s="147" t="inlineStr">
        <is>
          <t>SKU-004</t>
        </is>
      </c>
      <c r="C67" s="13">
        <f>IFERROR(INDEX(Inventario!$B$5:$B$124,MATCH($B67,Inventario!$A$5:$A$124,0)),"")</f>
        <v/>
      </c>
      <c r="D67" s="13">
        <f>IFERROR(INDEX(Inventario!$D$5:$D$124,MATCH($B67,Inventario!$A$5:$A$124,0)),"")</f>
        <v/>
      </c>
      <c r="E67" s="150" t="n">
        <v>1</v>
      </c>
      <c r="F67" s="16">
        <f>IFERROR(INDEX(Inventario!$I$5:$I$124,MATCH($B67,Inventario!$A$5:$A$124,0)),"")</f>
        <v/>
      </c>
      <c r="G67" s="152" t="n">
        <v>0</v>
      </c>
      <c r="H67" s="16">
        <f>IFERROR($F67*(1-$G67),"")</f>
        <v/>
      </c>
      <c r="I67" s="16">
        <f>IFERROR($E67*$H67,"")</f>
        <v/>
      </c>
      <c r="J67" s="16">
        <f>IFERROR($E67*INDEX(Inventario!$H$5:$H$124,MATCH($B67,Inventario!$A$5:$A$124,0)),"")</f>
        <v/>
      </c>
      <c r="K67" s="16">
        <f>IFERROR($I67-$J67,"")</f>
        <v/>
      </c>
      <c r="L67" s="15">
        <f>IFERROR($K67/$I67,"")</f>
        <v/>
      </c>
    </row>
    <row r="68" ht="15" customHeight="1" s="27">
      <c r="A68" s="148" t="n">
        <v>46209</v>
      </c>
      <c r="B68" s="147" t="inlineStr">
        <is>
          <t>SKU-007</t>
        </is>
      </c>
      <c r="C68" s="13">
        <f>IFERROR(INDEX(Inventario!$B$5:$B$124,MATCH($B68,Inventario!$A$5:$A$124,0)),"")</f>
        <v/>
      </c>
      <c r="D68" s="13">
        <f>IFERROR(INDEX(Inventario!$D$5:$D$124,MATCH($B68,Inventario!$A$5:$A$124,0)),"")</f>
        <v/>
      </c>
      <c r="E68" s="150" t="n">
        <v>1</v>
      </c>
      <c r="F68" s="16">
        <f>IFERROR(INDEX(Inventario!$I$5:$I$124,MATCH($B68,Inventario!$A$5:$A$124,0)),"")</f>
        <v/>
      </c>
      <c r="G68" s="152" t="n">
        <v>0.1</v>
      </c>
      <c r="H68" s="16">
        <f>IFERROR($F68*(1-$G68),"")</f>
        <v/>
      </c>
      <c r="I68" s="16">
        <f>IFERROR($E68*$H68,"")</f>
        <v/>
      </c>
      <c r="J68" s="16">
        <f>IFERROR($E68*INDEX(Inventario!$H$5:$H$124,MATCH($B68,Inventario!$A$5:$A$124,0)),"")</f>
        <v/>
      </c>
      <c r="K68" s="16">
        <f>IFERROR($I68-$J68,"")</f>
        <v/>
      </c>
      <c r="L68" s="15">
        <f>IFERROR($K68/$I68,"")</f>
        <v/>
      </c>
    </row>
    <row r="69" ht="15" customHeight="1" s="27">
      <c r="A69" s="148" t="n">
        <v>46209</v>
      </c>
      <c r="B69" s="147" t="inlineStr">
        <is>
          <t>SKU-008</t>
        </is>
      </c>
      <c r="C69" s="13">
        <f>IFERROR(INDEX(Inventario!$B$5:$B$124,MATCH($B69,Inventario!$A$5:$A$124,0)),"")</f>
        <v/>
      </c>
      <c r="D69" s="13">
        <f>IFERROR(INDEX(Inventario!$D$5:$D$124,MATCH($B69,Inventario!$A$5:$A$124,0)),"")</f>
        <v/>
      </c>
      <c r="E69" s="150" t="n">
        <v>2</v>
      </c>
      <c r="F69" s="16">
        <f>IFERROR(INDEX(Inventario!$I$5:$I$124,MATCH($B69,Inventario!$A$5:$A$124,0)),"")</f>
        <v/>
      </c>
      <c r="G69" s="152" t="n">
        <v>0.1</v>
      </c>
      <c r="H69" s="16">
        <f>IFERROR($F69*(1-$G69),"")</f>
        <v/>
      </c>
      <c r="I69" s="16">
        <f>IFERROR($E69*$H69,"")</f>
        <v/>
      </c>
      <c r="J69" s="16">
        <f>IFERROR($E69*INDEX(Inventario!$H$5:$H$124,MATCH($B69,Inventario!$A$5:$A$124,0)),"")</f>
        <v/>
      </c>
      <c r="K69" s="16">
        <f>IFERROR($I69-$J69,"")</f>
        <v/>
      </c>
      <c r="L69" s="15">
        <f>IFERROR($K69/$I69,"")</f>
        <v/>
      </c>
    </row>
    <row r="70" ht="15" customHeight="1" s="27">
      <c r="A70" s="148" t="n">
        <v>46209</v>
      </c>
      <c r="B70" s="147" t="inlineStr">
        <is>
          <t>SKU-010</t>
        </is>
      </c>
      <c r="C70" s="13">
        <f>IFERROR(INDEX(Inventario!$B$5:$B$124,MATCH($B70,Inventario!$A$5:$A$124,0)),"")</f>
        <v/>
      </c>
      <c r="D70" s="13">
        <f>IFERROR(INDEX(Inventario!$D$5:$D$124,MATCH($B70,Inventario!$A$5:$A$124,0)),"")</f>
        <v/>
      </c>
      <c r="E70" s="150" t="n">
        <v>1</v>
      </c>
      <c r="F70" s="16">
        <f>IFERROR(INDEX(Inventario!$I$5:$I$124,MATCH($B70,Inventario!$A$5:$A$124,0)),"")</f>
        <v/>
      </c>
      <c r="G70" s="152" t="n">
        <v>0.1</v>
      </c>
      <c r="H70" s="16">
        <f>IFERROR($F70*(1-$G70),"")</f>
        <v/>
      </c>
      <c r="I70" s="16">
        <f>IFERROR($E70*$H70,"")</f>
        <v/>
      </c>
      <c r="J70" s="16">
        <f>IFERROR($E70*INDEX(Inventario!$H$5:$H$124,MATCH($B70,Inventario!$A$5:$A$124,0)),"")</f>
        <v/>
      </c>
      <c r="K70" s="16">
        <f>IFERROR($I70-$J70,"")</f>
        <v/>
      </c>
      <c r="L70" s="15">
        <f>IFERROR($K70/$I70,"")</f>
        <v/>
      </c>
    </row>
    <row r="71" ht="15" customHeight="1" s="27">
      <c r="A71" s="148" t="n">
        <v>46209</v>
      </c>
      <c r="B71" s="147" t="inlineStr">
        <is>
          <t>SKU-018</t>
        </is>
      </c>
      <c r="C71" s="13">
        <f>IFERROR(INDEX(Inventario!$B$5:$B$124,MATCH($B71,Inventario!$A$5:$A$124,0)),"")</f>
        <v/>
      </c>
      <c r="D71" s="13">
        <f>IFERROR(INDEX(Inventario!$D$5:$D$124,MATCH($B71,Inventario!$A$5:$A$124,0)),"")</f>
        <v/>
      </c>
      <c r="E71" s="150" t="n">
        <v>1</v>
      </c>
      <c r="F71" s="16">
        <f>IFERROR(INDEX(Inventario!$I$5:$I$124,MATCH($B71,Inventario!$A$5:$A$124,0)),"")</f>
        <v/>
      </c>
      <c r="G71" s="152" t="n">
        <v>0</v>
      </c>
      <c r="H71" s="16">
        <f>IFERROR($F71*(1-$G71),"")</f>
        <v/>
      </c>
      <c r="I71" s="16">
        <f>IFERROR($E71*$H71,"")</f>
        <v/>
      </c>
      <c r="J71" s="16">
        <f>IFERROR($E71*INDEX(Inventario!$H$5:$H$124,MATCH($B71,Inventario!$A$5:$A$124,0)),"")</f>
        <v/>
      </c>
      <c r="K71" s="16">
        <f>IFERROR($I71-$J71,"")</f>
        <v/>
      </c>
      <c r="L71" s="15">
        <f>IFERROR($K71/$I71,"")</f>
        <v/>
      </c>
    </row>
    <row r="72" ht="15" customHeight="1" s="27">
      <c r="A72" s="148" t="n">
        <v>46209</v>
      </c>
      <c r="B72" s="147" t="inlineStr">
        <is>
          <t>SKU-024</t>
        </is>
      </c>
      <c r="C72" s="13">
        <f>IFERROR(INDEX(Inventario!$B$5:$B$124,MATCH($B72,Inventario!$A$5:$A$124,0)),"")</f>
        <v/>
      </c>
      <c r="D72" s="13">
        <f>IFERROR(INDEX(Inventario!$D$5:$D$124,MATCH($B72,Inventario!$A$5:$A$124,0)),"")</f>
        <v/>
      </c>
      <c r="E72" s="150" t="n">
        <v>2</v>
      </c>
      <c r="F72" s="16">
        <f>IFERROR(INDEX(Inventario!$I$5:$I$124,MATCH($B72,Inventario!$A$5:$A$124,0)),"")</f>
        <v/>
      </c>
      <c r="G72" s="152" t="n">
        <v>0</v>
      </c>
      <c r="H72" s="16">
        <f>IFERROR($F72*(1-$G72),"")</f>
        <v/>
      </c>
      <c r="I72" s="16">
        <f>IFERROR($E72*$H72,"")</f>
        <v/>
      </c>
      <c r="J72" s="16">
        <f>IFERROR($E72*INDEX(Inventario!$H$5:$H$124,MATCH($B72,Inventario!$A$5:$A$124,0)),"")</f>
        <v/>
      </c>
      <c r="K72" s="16">
        <f>IFERROR($I72-$J72,"")</f>
        <v/>
      </c>
      <c r="L72" s="15">
        <f>IFERROR($K72/$I72,"")</f>
        <v/>
      </c>
    </row>
    <row r="73" ht="15" customHeight="1" s="27">
      <c r="A73" s="148" t="n">
        <v>46209</v>
      </c>
      <c r="B73" s="147" t="inlineStr">
        <is>
          <t>SKU-025</t>
        </is>
      </c>
      <c r="C73" s="13">
        <f>IFERROR(INDEX(Inventario!$B$5:$B$124,MATCH($B73,Inventario!$A$5:$A$124,0)),"")</f>
        <v/>
      </c>
      <c r="D73" s="13">
        <f>IFERROR(INDEX(Inventario!$D$5:$D$124,MATCH($B73,Inventario!$A$5:$A$124,0)),"")</f>
        <v/>
      </c>
      <c r="E73" s="150" t="n">
        <v>1</v>
      </c>
      <c r="F73" s="16">
        <f>IFERROR(INDEX(Inventario!$I$5:$I$124,MATCH($B73,Inventario!$A$5:$A$124,0)),"")</f>
        <v/>
      </c>
      <c r="G73" s="152" t="n">
        <v>0</v>
      </c>
      <c r="H73" s="16">
        <f>IFERROR($F73*(1-$G73),"")</f>
        <v/>
      </c>
      <c r="I73" s="16">
        <f>IFERROR($E73*$H73,"")</f>
        <v/>
      </c>
      <c r="J73" s="16">
        <f>IFERROR($E73*INDEX(Inventario!$H$5:$H$124,MATCH($B73,Inventario!$A$5:$A$124,0)),"")</f>
        <v/>
      </c>
      <c r="K73" s="16">
        <f>IFERROR($I73-$J73,"")</f>
        <v/>
      </c>
      <c r="L73" s="15">
        <f>IFERROR($K73/$I73,"")</f>
        <v/>
      </c>
    </row>
    <row r="74" ht="15" customHeight="1" s="27">
      <c r="A74" s="148" t="n">
        <v>46209</v>
      </c>
      <c r="B74" s="147" t="inlineStr">
        <is>
          <t>SKU-033</t>
        </is>
      </c>
      <c r="C74" s="13">
        <f>IFERROR(INDEX(Inventario!$B$5:$B$124,MATCH($B74,Inventario!$A$5:$A$124,0)),"")</f>
        <v/>
      </c>
      <c r="D74" s="13">
        <f>IFERROR(INDEX(Inventario!$D$5:$D$124,MATCH($B74,Inventario!$A$5:$A$124,0)),"")</f>
        <v/>
      </c>
      <c r="E74" s="150" t="n">
        <v>1</v>
      </c>
      <c r="F74" s="16">
        <f>IFERROR(INDEX(Inventario!$I$5:$I$124,MATCH($B74,Inventario!$A$5:$A$124,0)),"")</f>
        <v/>
      </c>
      <c r="G74" s="152" t="n">
        <v>0</v>
      </c>
      <c r="H74" s="16">
        <f>IFERROR($F74*(1-$G74),"")</f>
        <v/>
      </c>
      <c r="I74" s="16">
        <f>IFERROR($E74*$H74,"")</f>
        <v/>
      </c>
      <c r="J74" s="16">
        <f>IFERROR($E74*INDEX(Inventario!$H$5:$H$124,MATCH($B74,Inventario!$A$5:$A$124,0)),"")</f>
        <v/>
      </c>
      <c r="K74" s="16">
        <f>IFERROR($I74-$J74,"")</f>
        <v/>
      </c>
      <c r="L74" s="15">
        <f>IFERROR($K74/$I74,"")</f>
        <v/>
      </c>
    </row>
    <row r="75" ht="15" customHeight="1" s="27">
      <c r="A75" s="148" t="n">
        <v>46209</v>
      </c>
      <c r="B75" s="147" t="inlineStr">
        <is>
          <t>SKU-037</t>
        </is>
      </c>
      <c r="C75" s="13">
        <f>IFERROR(INDEX(Inventario!$B$5:$B$124,MATCH($B75,Inventario!$A$5:$A$124,0)),"")</f>
        <v/>
      </c>
      <c r="D75" s="13">
        <f>IFERROR(INDEX(Inventario!$D$5:$D$124,MATCH($B75,Inventario!$A$5:$A$124,0)),"")</f>
        <v/>
      </c>
      <c r="E75" s="150" t="n">
        <v>2</v>
      </c>
      <c r="F75" s="16">
        <f>IFERROR(INDEX(Inventario!$I$5:$I$124,MATCH($B75,Inventario!$A$5:$A$124,0)),"")</f>
        <v/>
      </c>
      <c r="G75" s="152" t="n">
        <v>0.3</v>
      </c>
      <c r="H75" s="16">
        <f>IFERROR($F75*(1-$G75),"")</f>
        <v/>
      </c>
      <c r="I75" s="16">
        <f>IFERROR($E75*$H75,"")</f>
        <v/>
      </c>
      <c r="J75" s="16">
        <f>IFERROR($E75*INDEX(Inventario!$H$5:$H$124,MATCH($B75,Inventario!$A$5:$A$124,0)),"")</f>
        <v/>
      </c>
      <c r="K75" s="16">
        <f>IFERROR($I75-$J75,"")</f>
        <v/>
      </c>
      <c r="L75" s="15">
        <f>IFERROR($K75/$I75,"")</f>
        <v/>
      </c>
    </row>
    <row r="76" ht="15" customHeight="1" s="27">
      <c r="A76" s="148" t="n">
        <v>46210</v>
      </c>
      <c r="B76" s="147" t="inlineStr">
        <is>
          <t>SKU-002</t>
        </is>
      </c>
      <c r="C76" s="13">
        <f>IFERROR(INDEX(Inventario!$B$5:$B$124,MATCH($B76,Inventario!$A$5:$A$124,0)),"")</f>
        <v/>
      </c>
      <c r="D76" s="13">
        <f>IFERROR(INDEX(Inventario!$D$5:$D$124,MATCH($B76,Inventario!$A$5:$A$124,0)),"")</f>
        <v/>
      </c>
      <c r="E76" s="150" t="n">
        <v>2</v>
      </c>
      <c r="F76" s="16">
        <f>IFERROR(INDEX(Inventario!$I$5:$I$124,MATCH($B76,Inventario!$A$5:$A$124,0)),"")</f>
        <v/>
      </c>
      <c r="G76" s="152" t="n">
        <v>0</v>
      </c>
      <c r="H76" s="16">
        <f>IFERROR($F76*(1-$G76),"")</f>
        <v/>
      </c>
      <c r="I76" s="16">
        <f>IFERROR($E76*$H76,"")</f>
        <v/>
      </c>
      <c r="J76" s="16">
        <f>IFERROR($E76*INDEX(Inventario!$H$5:$H$124,MATCH($B76,Inventario!$A$5:$A$124,0)),"")</f>
        <v/>
      </c>
      <c r="K76" s="16">
        <f>IFERROR($I76-$J76,"")</f>
        <v/>
      </c>
      <c r="L76" s="15">
        <f>IFERROR($K76/$I76,"")</f>
        <v/>
      </c>
    </row>
    <row r="77" ht="15" customHeight="1" s="27">
      <c r="A77" s="148" t="n">
        <v>46210</v>
      </c>
      <c r="B77" s="147" t="inlineStr">
        <is>
          <t>SKU-003</t>
        </is>
      </c>
      <c r="C77" s="13">
        <f>IFERROR(INDEX(Inventario!$B$5:$B$124,MATCH($B77,Inventario!$A$5:$A$124,0)),"")</f>
        <v/>
      </c>
      <c r="D77" s="13">
        <f>IFERROR(INDEX(Inventario!$D$5:$D$124,MATCH($B77,Inventario!$A$5:$A$124,0)),"")</f>
        <v/>
      </c>
      <c r="E77" s="150" t="n">
        <v>2</v>
      </c>
      <c r="F77" s="16">
        <f>IFERROR(INDEX(Inventario!$I$5:$I$124,MATCH($B77,Inventario!$A$5:$A$124,0)),"")</f>
        <v/>
      </c>
      <c r="G77" s="152" t="n">
        <v>0.1</v>
      </c>
      <c r="H77" s="16">
        <f>IFERROR($F77*(1-$G77),"")</f>
        <v/>
      </c>
      <c r="I77" s="16">
        <f>IFERROR($E77*$H77,"")</f>
        <v/>
      </c>
      <c r="J77" s="16">
        <f>IFERROR($E77*INDEX(Inventario!$H$5:$H$124,MATCH($B77,Inventario!$A$5:$A$124,0)),"")</f>
        <v/>
      </c>
      <c r="K77" s="16">
        <f>IFERROR($I77-$J77,"")</f>
        <v/>
      </c>
      <c r="L77" s="15">
        <f>IFERROR($K77/$I77,"")</f>
        <v/>
      </c>
    </row>
    <row r="78" ht="15" customHeight="1" s="27">
      <c r="A78" s="148" t="n">
        <v>46210</v>
      </c>
      <c r="B78" s="147" t="inlineStr">
        <is>
          <t>SKU-006</t>
        </is>
      </c>
      <c r="C78" s="13">
        <f>IFERROR(INDEX(Inventario!$B$5:$B$124,MATCH($B78,Inventario!$A$5:$A$124,0)),"")</f>
        <v/>
      </c>
      <c r="D78" s="13">
        <f>IFERROR(INDEX(Inventario!$D$5:$D$124,MATCH($B78,Inventario!$A$5:$A$124,0)),"")</f>
        <v/>
      </c>
      <c r="E78" s="150" t="n">
        <v>1</v>
      </c>
      <c r="F78" s="16">
        <f>IFERROR(INDEX(Inventario!$I$5:$I$124,MATCH($B78,Inventario!$A$5:$A$124,0)),"")</f>
        <v/>
      </c>
      <c r="G78" s="152" t="n">
        <v>0</v>
      </c>
      <c r="H78" s="16">
        <f>IFERROR($F78*(1-$G78),"")</f>
        <v/>
      </c>
      <c r="I78" s="16">
        <f>IFERROR($E78*$H78,"")</f>
        <v/>
      </c>
      <c r="J78" s="16">
        <f>IFERROR($E78*INDEX(Inventario!$H$5:$H$124,MATCH($B78,Inventario!$A$5:$A$124,0)),"")</f>
        <v/>
      </c>
      <c r="K78" s="16">
        <f>IFERROR($I78-$J78,"")</f>
        <v/>
      </c>
      <c r="L78" s="15">
        <f>IFERROR($K78/$I78,"")</f>
        <v/>
      </c>
    </row>
    <row r="79" ht="15" customHeight="1" s="27">
      <c r="A79" s="148" t="n">
        <v>46210</v>
      </c>
      <c r="B79" s="147" t="inlineStr">
        <is>
          <t>SKU-011</t>
        </is>
      </c>
      <c r="C79" s="13">
        <f>IFERROR(INDEX(Inventario!$B$5:$B$124,MATCH($B79,Inventario!$A$5:$A$124,0)),"")</f>
        <v/>
      </c>
      <c r="D79" s="13">
        <f>IFERROR(INDEX(Inventario!$D$5:$D$124,MATCH($B79,Inventario!$A$5:$A$124,0)),"")</f>
        <v/>
      </c>
      <c r="E79" s="150" t="n">
        <v>1</v>
      </c>
      <c r="F79" s="16">
        <f>IFERROR(INDEX(Inventario!$I$5:$I$124,MATCH($B79,Inventario!$A$5:$A$124,0)),"")</f>
        <v/>
      </c>
      <c r="G79" s="152" t="n">
        <v>0</v>
      </c>
      <c r="H79" s="16">
        <f>IFERROR($F79*(1-$G79),"")</f>
        <v/>
      </c>
      <c r="I79" s="16">
        <f>IFERROR($E79*$H79,"")</f>
        <v/>
      </c>
      <c r="J79" s="16">
        <f>IFERROR($E79*INDEX(Inventario!$H$5:$H$124,MATCH($B79,Inventario!$A$5:$A$124,0)),"")</f>
        <v/>
      </c>
      <c r="K79" s="16">
        <f>IFERROR($I79-$J79,"")</f>
        <v/>
      </c>
      <c r="L79" s="15">
        <f>IFERROR($K79/$I79,"")</f>
        <v/>
      </c>
    </row>
    <row r="80" ht="15" customHeight="1" s="27">
      <c r="A80" s="148" t="n">
        <v>46210</v>
      </c>
      <c r="B80" s="147" t="inlineStr">
        <is>
          <t>SKU-016</t>
        </is>
      </c>
      <c r="C80" s="13">
        <f>IFERROR(INDEX(Inventario!$B$5:$B$124,MATCH($B80,Inventario!$A$5:$A$124,0)),"")</f>
        <v/>
      </c>
      <c r="D80" s="13">
        <f>IFERROR(INDEX(Inventario!$D$5:$D$124,MATCH($B80,Inventario!$A$5:$A$124,0)),"")</f>
        <v/>
      </c>
      <c r="E80" s="150" t="n">
        <v>2</v>
      </c>
      <c r="F80" s="16">
        <f>IFERROR(INDEX(Inventario!$I$5:$I$124,MATCH($B80,Inventario!$A$5:$A$124,0)),"")</f>
        <v/>
      </c>
      <c r="G80" s="152" t="n">
        <v>0</v>
      </c>
      <c r="H80" s="16">
        <f>IFERROR($F80*(1-$G80),"")</f>
        <v/>
      </c>
      <c r="I80" s="16">
        <f>IFERROR($E80*$H80,"")</f>
        <v/>
      </c>
      <c r="J80" s="16">
        <f>IFERROR($E80*INDEX(Inventario!$H$5:$H$124,MATCH($B80,Inventario!$A$5:$A$124,0)),"")</f>
        <v/>
      </c>
      <c r="K80" s="16">
        <f>IFERROR($I80-$J80,"")</f>
        <v/>
      </c>
      <c r="L80" s="15">
        <f>IFERROR($K80/$I80,"")</f>
        <v/>
      </c>
    </row>
    <row r="81" ht="15" customHeight="1" s="27">
      <c r="A81" s="148" t="n">
        <v>46210</v>
      </c>
      <c r="B81" s="147" t="inlineStr">
        <is>
          <t>SKU-024</t>
        </is>
      </c>
      <c r="C81" s="13">
        <f>IFERROR(INDEX(Inventario!$B$5:$B$124,MATCH($B81,Inventario!$A$5:$A$124,0)),"")</f>
        <v/>
      </c>
      <c r="D81" s="13">
        <f>IFERROR(INDEX(Inventario!$D$5:$D$124,MATCH($B81,Inventario!$A$5:$A$124,0)),"")</f>
        <v/>
      </c>
      <c r="E81" s="150" t="n">
        <v>2</v>
      </c>
      <c r="F81" s="16">
        <f>IFERROR(INDEX(Inventario!$I$5:$I$124,MATCH($B81,Inventario!$A$5:$A$124,0)),"")</f>
        <v/>
      </c>
      <c r="G81" s="152" t="n">
        <v>0</v>
      </c>
      <c r="H81" s="16">
        <f>IFERROR($F81*(1-$G81),"")</f>
        <v/>
      </c>
      <c r="I81" s="16">
        <f>IFERROR($E81*$H81,"")</f>
        <v/>
      </c>
      <c r="J81" s="16">
        <f>IFERROR($E81*INDEX(Inventario!$H$5:$H$124,MATCH($B81,Inventario!$A$5:$A$124,0)),"")</f>
        <v/>
      </c>
      <c r="K81" s="16">
        <f>IFERROR($I81-$J81,"")</f>
        <v/>
      </c>
      <c r="L81" s="15">
        <f>IFERROR($K81/$I81,"")</f>
        <v/>
      </c>
    </row>
    <row r="82" ht="15" customHeight="1" s="27">
      <c r="A82" s="148" t="n">
        <v>46210</v>
      </c>
      <c r="B82" s="147" t="inlineStr">
        <is>
          <t>SKU-033</t>
        </is>
      </c>
      <c r="C82" s="13">
        <f>IFERROR(INDEX(Inventario!$B$5:$B$124,MATCH($B82,Inventario!$A$5:$A$124,0)),"")</f>
        <v/>
      </c>
      <c r="D82" s="13">
        <f>IFERROR(INDEX(Inventario!$D$5:$D$124,MATCH($B82,Inventario!$A$5:$A$124,0)),"")</f>
        <v/>
      </c>
      <c r="E82" s="150" t="n">
        <v>1</v>
      </c>
      <c r="F82" s="16">
        <f>IFERROR(INDEX(Inventario!$I$5:$I$124,MATCH($B82,Inventario!$A$5:$A$124,0)),"")</f>
        <v/>
      </c>
      <c r="G82" s="152" t="n">
        <v>0</v>
      </c>
      <c r="H82" s="16">
        <f>IFERROR($F82*(1-$G82),"")</f>
        <v/>
      </c>
      <c r="I82" s="16">
        <f>IFERROR($E82*$H82,"")</f>
        <v/>
      </c>
      <c r="J82" s="16">
        <f>IFERROR($E82*INDEX(Inventario!$H$5:$H$124,MATCH($B82,Inventario!$A$5:$A$124,0)),"")</f>
        <v/>
      </c>
      <c r="K82" s="16">
        <f>IFERROR($I82-$J82,"")</f>
        <v/>
      </c>
      <c r="L82" s="15">
        <f>IFERROR($K82/$I82,"")</f>
        <v/>
      </c>
    </row>
    <row r="83" ht="15" customHeight="1" s="27">
      <c r="A83" s="148" t="n">
        <v>46210</v>
      </c>
      <c r="B83" s="147" t="inlineStr">
        <is>
          <t>SKU-034</t>
        </is>
      </c>
      <c r="C83" s="13">
        <f>IFERROR(INDEX(Inventario!$B$5:$B$124,MATCH($B83,Inventario!$A$5:$A$124,0)),"")</f>
        <v/>
      </c>
      <c r="D83" s="13">
        <f>IFERROR(INDEX(Inventario!$D$5:$D$124,MATCH($B83,Inventario!$A$5:$A$124,0)),"")</f>
        <v/>
      </c>
      <c r="E83" s="150" t="n">
        <v>2</v>
      </c>
      <c r="F83" s="16">
        <f>IFERROR(INDEX(Inventario!$I$5:$I$124,MATCH($B83,Inventario!$A$5:$A$124,0)),"")</f>
        <v/>
      </c>
      <c r="G83" s="152" t="n">
        <v>0.1</v>
      </c>
      <c r="H83" s="16">
        <f>IFERROR($F83*(1-$G83),"")</f>
        <v/>
      </c>
      <c r="I83" s="16">
        <f>IFERROR($E83*$H83,"")</f>
        <v/>
      </c>
      <c r="J83" s="16">
        <f>IFERROR($E83*INDEX(Inventario!$H$5:$H$124,MATCH($B83,Inventario!$A$5:$A$124,0)),"")</f>
        <v/>
      </c>
      <c r="K83" s="16">
        <f>IFERROR($I83-$J83,"")</f>
        <v/>
      </c>
      <c r="L83" s="15">
        <f>IFERROR($K83/$I83,"")</f>
        <v/>
      </c>
    </row>
    <row r="84" ht="15" customHeight="1" s="27">
      <c r="A84" s="148" t="n">
        <v>46210</v>
      </c>
      <c r="B84" s="147" t="inlineStr">
        <is>
          <t>SKU-036</t>
        </is>
      </c>
      <c r="C84" s="13">
        <f>IFERROR(INDEX(Inventario!$B$5:$B$124,MATCH($B84,Inventario!$A$5:$A$124,0)),"")</f>
        <v/>
      </c>
      <c r="D84" s="13">
        <f>IFERROR(INDEX(Inventario!$D$5:$D$124,MATCH($B84,Inventario!$A$5:$A$124,0)),"")</f>
        <v/>
      </c>
      <c r="E84" s="150" t="n">
        <v>2</v>
      </c>
      <c r="F84" s="16">
        <f>IFERROR(INDEX(Inventario!$I$5:$I$124,MATCH($B84,Inventario!$A$5:$A$124,0)),"")</f>
        <v/>
      </c>
      <c r="G84" s="152" t="n">
        <v>0.1</v>
      </c>
      <c r="H84" s="16">
        <f>IFERROR($F84*(1-$G84),"")</f>
        <v/>
      </c>
      <c r="I84" s="16">
        <f>IFERROR($E84*$H84,"")</f>
        <v/>
      </c>
      <c r="J84" s="16">
        <f>IFERROR($E84*INDEX(Inventario!$H$5:$H$124,MATCH($B84,Inventario!$A$5:$A$124,0)),"")</f>
        <v/>
      </c>
      <c r="K84" s="16">
        <f>IFERROR($I84-$J84,"")</f>
        <v/>
      </c>
      <c r="L84" s="15">
        <f>IFERROR($K84/$I84,"")</f>
        <v/>
      </c>
    </row>
    <row r="85" ht="15" customHeight="1" s="27">
      <c r="A85" s="148" t="n">
        <v>46210</v>
      </c>
      <c r="B85" s="147" t="inlineStr">
        <is>
          <t>SKU-040</t>
        </is>
      </c>
      <c r="C85" s="13">
        <f>IFERROR(INDEX(Inventario!$B$5:$B$124,MATCH($B85,Inventario!$A$5:$A$124,0)),"")</f>
        <v/>
      </c>
      <c r="D85" s="13">
        <f>IFERROR(INDEX(Inventario!$D$5:$D$124,MATCH($B85,Inventario!$A$5:$A$124,0)),"")</f>
        <v/>
      </c>
      <c r="E85" s="150" t="n">
        <v>2</v>
      </c>
      <c r="F85" s="16">
        <f>IFERROR(INDEX(Inventario!$I$5:$I$124,MATCH($B85,Inventario!$A$5:$A$124,0)),"")</f>
        <v/>
      </c>
      <c r="G85" s="152" t="n">
        <v>0</v>
      </c>
      <c r="H85" s="16">
        <f>IFERROR($F85*(1-$G85),"")</f>
        <v/>
      </c>
      <c r="I85" s="16">
        <f>IFERROR($E85*$H85,"")</f>
        <v/>
      </c>
      <c r="J85" s="16">
        <f>IFERROR($E85*INDEX(Inventario!$H$5:$H$124,MATCH($B85,Inventario!$A$5:$A$124,0)),"")</f>
        <v/>
      </c>
      <c r="K85" s="16">
        <f>IFERROR($I85-$J85,"")</f>
        <v/>
      </c>
      <c r="L85" s="15">
        <f>IFERROR($K85/$I85,"")</f>
        <v/>
      </c>
    </row>
    <row r="86" ht="15" customHeight="1" s="27">
      <c r="A86" s="148" t="n">
        <v>46211</v>
      </c>
      <c r="B86" s="147" t="inlineStr">
        <is>
          <t>SKU-001</t>
        </is>
      </c>
      <c r="C86" s="13">
        <f>IFERROR(INDEX(Inventario!$B$5:$B$124,MATCH($B86,Inventario!$A$5:$A$124,0)),"")</f>
        <v/>
      </c>
      <c r="D86" s="13">
        <f>IFERROR(INDEX(Inventario!$D$5:$D$124,MATCH($B86,Inventario!$A$5:$A$124,0)),"")</f>
        <v/>
      </c>
      <c r="E86" s="150" t="n">
        <v>1</v>
      </c>
      <c r="F86" s="16">
        <f>IFERROR(INDEX(Inventario!$I$5:$I$124,MATCH($B86,Inventario!$A$5:$A$124,0)),"")</f>
        <v/>
      </c>
      <c r="G86" s="152" t="n">
        <v>0</v>
      </c>
      <c r="H86" s="16">
        <f>IFERROR($F86*(1-$G86),"")</f>
        <v/>
      </c>
      <c r="I86" s="16">
        <f>IFERROR($E86*$H86,"")</f>
        <v/>
      </c>
      <c r="J86" s="16">
        <f>IFERROR($E86*INDEX(Inventario!$H$5:$H$124,MATCH($B86,Inventario!$A$5:$A$124,0)),"")</f>
        <v/>
      </c>
      <c r="K86" s="16">
        <f>IFERROR($I86-$J86,"")</f>
        <v/>
      </c>
      <c r="L86" s="15">
        <f>IFERROR($K86/$I86,"")</f>
        <v/>
      </c>
    </row>
    <row r="87" ht="15" customHeight="1" s="27">
      <c r="A87" s="148" t="n">
        <v>46211</v>
      </c>
      <c r="B87" s="147" t="inlineStr">
        <is>
          <t>SKU-002</t>
        </is>
      </c>
      <c r="C87" s="13">
        <f>IFERROR(INDEX(Inventario!$B$5:$B$124,MATCH($B87,Inventario!$A$5:$A$124,0)),"")</f>
        <v/>
      </c>
      <c r="D87" s="13">
        <f>IFERROR(INDEX(Inventario!$D$5:$D$124,MATCH($B87,Inventario!$A$5:$A$124,0)),"")</f>
        <v/>
      </c>
      <c r="E87" s="150" t="n">
        <v>1</v>
      </c>
      <c r="F87" s="16">
        <f>IFERROR(INDEX(Inventario!$I$5:$I$124,MATCH($B87,Inventario!$A$5:$A$124,0)),"")</f>
        <v/>
      </c>
      <c r="G87" s="152" t="n">
        <v>0.1</v>
      </c>
      <c r="H87" s="16">
        <f>IFERROR($F87*(1-$G87),"")</f>
        <v/>
      </c>
      <c r="I87" s="16">
        <f>IFERROR($E87*$H87,"")</f>
        <v/>
      </c>
      <c r="J87" s="16">
        <f>IFERROR($E87*INDEX(Inventario!$H$5:$H$124,MATCH($B87,Inventario!$A$5:$A$124,0)),"")</f>
        <v/>
      </c>
      <c r="K87" s="16">
        <f>IFERROR($I87-$J87,"")</f>
        <v/>
      </c>
      <c r="L87" s="15">
        <f>IFERROR($K87/$I87,"")</f>
        <v/>
      </c>
    </row>
    <row r="88" ht="15" customHeight="1" s="27">
      <c r="A88" s="148" t="n">
        <v>46211</v>
      </c>
      <c r="B88" s="147" t="inlineStr">
        <is>
          <t>SKU-004</t>
        </is>
      </c>
      <c r="C88" s="13">
        <f>IFERROR(INDEX(Inventario!$B$5:$B$124,MATCH($B88,Inventario!$A$5:$A$124,0)),"")</f>
        <v/>
      </c>
      <c r="D88" s="13">
        <f>IFERROR(INDEX(Inventario!$D$5:$D$124,MATCH($B88,Inventario!$A$5:$A$124,0)),"")</f>
        <v/>
      </c>
      <c r="E88" s="150" t="n">
        <v>1</v>
      </c>
      <c r="F88" s="16">
        <f>IFERROR(INDEX(Inventario!$I$5:$I$124,MATCH($B88,Inventario!$A$5:$A$124,0)),"")</f>
        <v/>
      </c>
      <c r="G88" s="152" t="n">
        <v>0</v>
      </c>
      <c r="H88" s="16">
        <f>IFERROR($F88*(1-$G88),"")</f>
        <v/>
      </c>
      <c r="I88" s="16">
        <f>IFERROR($E88*$H88,"")</f>
        <v/>
      </c>
      <c r="J88" s="16">
        <f>IFERROR($E88*INDEX(Inventario!$H$5:$H$124,MATCH($B88,Inventario!$A$5:$A$124,0)),"")</f>
        <v/>
      </c>
      <c r="K88" s="16">
        <f>IFERROR($I88-$J88,"")</f>
        <v/>
      </c>
      <c r="L88" s="15">
        <f>IFERROR($K88/$I88,"")</f>
        <v/>
      </c>
    </row>
    <row r="89" ht="15" customHeight="1" s="27">
      <c r="A89" s="148" t="n">
        <v>46211</v>
      </c>
      <c r="B89" s="147" t="inlineStr">
        <is>
          <t>SKU-005</t>
        </is>
      </c>
      <c r="C89" s="13">
        <f>IFERROR(INDEX(Inventario!$B$5:$B$124,MATCH($B89,Inventario!$A$5:$A$124,0)),"")</f>
        <v/>
      </c>
      <c r="D89" s="13">
        <f>IFERROR(INDEX(Inventario!$D$5:$D$124,MATCH($B89,Inventario!$A$5:$A$124,0)),"")</f>
        <v/>
      </c>
      <c r="E89" s="150" t="n">
        <v>3</v>
      </c>
      <c r="F89" s="16">
        <f>IFERROR(INDEX(Inventario!$I$5:$I$124,MATCH($B89,Inventario!$A$5:$A$124,0)),"")</f>
        <v/>
      </c>
      <c r="G89" s="152" t="n">
        <v>0.1</v>
      </c>
      <c r="H89" s="16">
        <f>IFERROR($F89*(1-$G89),"")</f>
        <v/>
      </c>
      <c r="I89" s="16">
        <f>IFERROR($E89*$H89,"")</f>
        <v/>
      </c>
      <c r="J89" s="16">
        <f>IFERROR($E89*INDEX(Inventario!$H$5:$H$124,MATCH($B89,Inventario!$A$5:$A$124,0)),"")</f>
        <v/>
      </c>
      <c r="K89" s="16">
        <f>IFERROR($I89-$J89,"")</f>
        <v/>
      </c>
      <c r="L89" s="15">
        <f>IFERROR($K89/$I89,"")</f>
        <v/>
      </c>
    </row>
    <row r="90" ht="15" customHeight="1" s="27">
      <c r="A90" s="148" t="n">
        <v>46211</v>
      </c>
      <c r="B90" s="147" t="inlineStr">
        <is>
          <t>SKU-006</t>
        </is>
      </c>
      <c r="C90" s="13">
        <f>IFERROR(INDEX(Inventario!$B$5:$B$124,MATCH($B90,Inventario!$A$5:$A$124,0)),"")</f>
        <v/>
      </c>
      <c r="D90" s="13">
        <f>IFERROR(INDEX(Inventario!$D$5:$D$124,MATCH($B90,Inventario!$A$5:$A$124,0)),"")</f>
        <v/>
      </c>
      <c r="E90" s="150" t="n">
        <v>1</v>
      </c>
      <c r="F90" s="16">
        <f>IFERROR(INDEX(Inventario!$I$5:$I$124,MATCH($B90,Inventario!$A$5:$A$124,0)),"")</f>
        <v/>
      </c>
      <c r="G90" s="152" t="n">
        <v>0</v>
      </c>
      <c r="H90" s="16">
        <f>IFERROR($F90*(1-$G90),"")</f>
        <v/>
      </c>
      <c r="I90" s="16">
        <f>IFERROR($E90*$H90,"")</f>
        <v/>
      </c>
      <c r="J90" s="16">
        <f>IFERROR($E90*INDEX(Inventario!$H$5:$H$124,MATCH($B90,Inventario!$A$5:$A$124,0)),"")</f>
        <v/>
      </c>
      <c r="K90" s="16">
        <f>IFERROR($I90-$J90,"")</f>
        <v/>
      </c>
      <c r="L90" s="15">
        <f>IFERROR($K90/$I90,"")</f>
        <v/>
      </c>
    </row>
    <row r="91" ht="15" customHeight="1" s="27">
      <c r="A91" s="148" t="n">
        <v>46211</v>
      </c>
      <c r="B91" s="147" t="inlineStr">
        <is>
          <t>SKU-008</t>
        </is>
      </c>
      <c r="C91" s="13">
        <f>IFERROR(INDEX(Inventario!$B$5:$B$124,MATCH($B91,Inventario!$A$5:$A$124,0)),"")</f>
        <v/>
      </c>
      <c r="D91" s="13">
        <f>IFERROR(INDEX(Inventario!$D$5:$D$124,MATCH($B91,Inventario!$A$5:$A$124,0)),"")</f>
        <v/>
      </c>
      <c r="E91" s="150" t="n">
        <v>1</v>
      </c>
      <c r="F91" s="16">
        <f>IFERROR(INDEX(Inventario!$I$5:$I$124,MATCH($B91,Inventario!$A$5:$A$124,0)),"")</f>
        <v/>
      </c>
      <c r="G91" s="152" t="n">
        <v>0.1</v>
      </c>
      <c r="H91" s="16">
        <f>IFERROR($F91*(1-$G91),"")</f>
        <v/>
      </c>
      <c r="I91" s="16">
        <f>IFERROR($E91*$H91,"")</f>
        <v/>
      </c>
      <c r="J91" s="16">
        <f>IFERROR($E91*INDEX(Inventario!$H$5:$H$124,MATCH($B91,Inventario!$A$5:$A$124,0)),"")</f>
        <v/>
      </c>
      <c r="K91" s="16">
        <f>IFERROR($I91-$J91,"")</f>
        <v/>
      </c>
      <c r="L91" s="15">
        <f>IFERROR($K91/$I91,"")</f>
        <v/>
      </c>
    </row>
    <row r="92" ht="15" customHeight="1" s="27">
      <c r="A92" s="148" t="n">
        <v>46211</v>
      </c>
      <c r="B92" s="147" t="inlineStr">
        <is>
          <t>SKU-012</t>
        </is>
      </c>
      <c r="C92" s="13">
        <f>IFERROR(INDEX(Inventario!$B$5:$B$124,MATCH($B92,Inventario!$A$5:$A$124,0)),"")</f>
        <v/>
      </c>
      <c r="D92" s="13">
        <f>IFERROR(INDEX(Inventario!$D$5:$D$124,MATCH($B92,Inventario!$A$5:$A$124,0)),"")</f>
        <v/>
      </c>
      <c r="E92" s="150" t="n">
        <v>1</v>
      </c>
      <c r="F92" s="16">
        <f>IFERROR(INDEX(Inventario!$I$5:$I$124,MATCH($B92,Inventario!$A$5:$A$124,0)),"")</f>
        <v/>
      </c>
      <c r="G92" s="152" t="n">
        <v>0</v>
      </c>
      <c r="H92" s="16">
        <f>IFERROR($F92*(1-$G92),"")</f>
        <v/>
      </c>
      <c r="I92" s="16">
        <f>IFERROR($E92*$H92,"")</f>
        <v/>
      </c>
      <c r="J92" s="16">
        <f>IFERROR($E92*INDEX(Inventario!$H$5:$H$124,MATCH($B92,Inventario!$A$5:$A$124,0)),"")</f>
        <v/>
      </c>
      <c r="K92" s="16">
        <f>IFERROR($I92-$J92,"")</f>
        <v/>
      </c>
      <c r="L92" s="15">
        <f>IFERROR($K92/$I92,"")</f>
        <v/>
      </c>
    </row>
    <row r="93" ht="15" customHeight="1" s="27">
      <c r="A93" s="148" t="n">
        <v>46211</v>
      </c>
      <c r="B93" s="147" t="inlineStr">
        <is>
          <t>SKU-015</t>
        </is>
      </c>
      <c r="C93" s="13">
        <f>IFERROR(INDEX(Inventario!$B$5:$B$124,MATCH($B93,Inventario!$A$5:$A$124,0)),"")</f>
        <v/>
      </c>
      <c r="D93" s="13">
        <f>IFERROR(INDEX(Inventario!$D$5:$D$124,MATCH($B93,Inventario!$A$5:$A$124,0)),"")</f>
        <v/>
      </c>
      <c r="E93" s="150" t="n">
        <v>1</v>
      </c>
      <c r="F93" s="16">
        <f>IFERROR(INDEX(Inventario!$I$5:$I$124,MATCH($B93,Inventario!$A$5:$A$124,0)),"")</f>
        <v/>
      </c>
      <c r="G93" s="152" t="n">
        <v>0</v>
      </c>
      <c r="H93" s="16">
        <f>IFERROR($F93*(1-$G93),"")</f>
        <v/>
      </c>
      <c r="I93" s="16">
        <f>IFERROR($E93*$H93,"")</f>
        <v/>
      </c>
      <c r="J93" s="16">
        <f>IFERROR($E93*INDEX(Inventario!$H$5:$H$124,MATCH($B93,Inventario!$A$5:$A$124,0)),"")</f>
        <v/>
      </c>
      <c r="K93" s="16">
        <f>IFERROR($I93-$J93,"")</f>
        <v/>
      </c>
      <c r="L93" s="15">
        <f>IFERROR($K93/$I93,"")</f>
        <v/>
      </c>
    </row>
    <row r="94" ht="15" customHeight="1" s="27">
      <c r="A94" s="148" t="n">
        <v>46211</v>
      </c>
      <c r="B94" s="147" t="inlineStr">
        <is>
          <t>SKU-018</t>
        </is>
      </c>
      <c r="C94" s="13">
        <f>IFERROR(INDEX(Inventario!$B$5:$B$124,MATCH($B94,Inventario!$A$5:$A$124,0)),"")</f>
        <v/>
      </c>
      <c r="D94" s="13">
        <f>IFERROR(INDEX(Inventario!$D$5:$D$124,MATCH($B94,Inventario!$A$5:$A$124,0)),"")</f>
        <v/>
      </c>
      <c r="E94" s="150" t="n">
        <v>1</v>
      </c>
      <c r="F94" s="16">
        <f>IFERROR(INDEX(Inventario!$I$5:$I$124,MATCH($B94,Inventario!$A$5:$A$124,0)),"")</f>
        <v/>
      </c>
      <c r="G94" s="152" t="n">
        <v>0</v>
      </c>
      <c r="H94" s="16">
        <f>IFERROR($F94*(1-$G94),"")</f>
        <v/>
      </c>
      <c r="I94" s="16">
        <f>IFERROR($E94*$H94,"")</f>
        <v/>
      </c>
      <c r="J94" s="16">
        <f>IFERROR($E94*INDEX(Inventario!$H$5:$H$124,MATCH($B94,Inventario!$A$5:$A$124,0)),"")</f>
        <v/>
      </c>
      <c r="K94" s="16">
        <f>IFERROR($I94-$J94,"")</f>
        <v/>
      </c>
      <c r="L94" s="15">
        <f>IFERROR($K94/$I94,"")</f>
        <v/>
      </c>
    </row>
    <row r="95" ht="15" customHeight="1" s="27">
      <c r="A95" s="148" t="n">
        <v>46211</v>
      </c>
      <c r="B95" s="147" t="inlineStr">
        <is>
          <t>SKU-020</t>
        </is>
      </c>
      <c r="C95" s="13">
        <f>IFERROR(INDEX(Inventario!$B$5:$B$124,MATCH($B95,Inventario!$A$5:$A$124,0)),"")</f>
        <v/>
      </c>
      <c r="D95" s="13">
        <f>IFERROR(INDEX(Inventario!$D$5:$D$124,MATCH($B95,Inventario!$A$5:$A$124,0)),"")</f>
        <v/>
      </c>
      <c r="E95" s="150" t="n">
        <v>2</v>
      </c>
      <c r="F95" s="16">
        <f>IFERROR(INDEX(Inventario!$I$5:$I$124,MATCH($B95,Inventario!$A$5:$A$124,0)),"")</f>
        <v/>
      </c>
      <c r="G95" s="152" t="n">
        <v>0</v>
      </c>
      <c r="H95" s="16">
        <f>IFERROR($F95*(1-$G95),"")</f>
        <v/>
      </c>
      <c r="I95" s="16">
        <f>IFERROR($E95*$H95,"")</f>
        <v/>
      </c>
      <c r="J95" s="16">
        <f>IFERROR($E95*INDEX(Inventario!$H$5:$H$124,MATCH($B95,Inventario!$A$5:$A$124,0)),"")</f>
        <v/>
      </c>
      <c r="K95" s="16">
        <f>IFERROR($I95-$J95,"")</f>
        <v/>
      </c>
      <c r="L95" s="15">
        <f>IFERROR($K95/$I95,"")</f>
        <v/>
      </c>
    </row>
    <row r="96" ht="15" customHeight="1" s="27">
      <c r="A96" s="148" t="n">
        <v>46211</v>
      </c>
      <c r="B96" s="147" t="inlineStr">
        <is>
          <t>SKU-027</t>
        </is>
      </c>
      <c r="C96" s="13">
        <f>IFERROR(INDEX(Inventario!$B$5:$B$124,MATCH($B96,Inventario!$A$5:$A$124,0)),"")</f>
        <v/>
      </c>
      <c r="D96" s="13">
        <f>IFERROR(INDEX(Inventario!$D$5:$D$124,MATCH($B96,Inventario!$A$5:$A$124,0)),"")</f>
        <v/>
      </c>
      <c r="E96" s="150" t="n">
        <v>2</v>
      </c>
      <c r="F96" s="16">
        <f>IFERROR(INDEX(Inventario!$I$5:$I$124,MATCH($B96,Inventario!$A$5:$A$124,0)),"")</f>
        <v/>
      </c>
      <c r="G96" s="152" t="n">
        <v>0</v>
      </c>
      <c r="H96" s="16">
        <f>IFERROR($F96*(1-$G96),"")</f>
        <v/>
      </c>
      <c r="I96" s="16">
        <f>IFERROR($E96*$H96,"")</f>
        <v/>
      </c>
      <c r="J96" s="16">
        <f>IFERROR($E96*INDEX(Inventario!$H$5:$H$124,MATCH($B96,Inventario!$A$5:$A$124,0)),"")</f>
        <v/>
      </c>
      <c r="K96" s="16">
        <f>IFERROR($I96-$J96,"")</f>
        <v/>
      </c>
      <c r="L96" s="15">
        <f>IFERROR($K96/$I96,"")</f>
        <v/>
      </c>
    </row>
    <row r="97" ht="15" customHeight="1" s="27">
      <c r="A97" s="148" t="n">
        <v>46211</v>
      </c>
      <c r="B97" s="147" t="inlineStr">
        <is>
          <t>SKU-035</t>
        </is>
      </c>
      <c r="C97" s="13">
        <f>IFERROR(INDEX(Inventario!$B$5:$B$124,MATCH($B97,Inventario!$A$5:$A$124,0)),"")</f>
        <v/>
      </c>
      <c r="D97" s="13">
        <f>IFERROR(INDEX(Inventario!$D$5:$D$124,MATCH($B97,Inventario!$A$5:$A$124,0)),"")</f>
        <v/>
      </c>
      <c r="E97" s="150" t="n">
        <v>3</v>
      </c>
      <c r="F97" s="16">
        <f>IFERROR(INDEX(Inventario!$I$5:$I$124,MATCH($B97,Inventario!$A$5:$A$124,0)),"")</f>
        <v/>
      </c>
      <c r="G97" s="152" t="n">
        <v>0</v>
      </c>
      <c r="H97" s="16">
        <f>IFERROR($F97*(1-$G97),"")</f>
        <v/>
      </c>
      <c r="I97" s="16">
        <f>IFERROR($E97*$H97,"")</f>
        <v/>
      </c>
      <c r="J97" s="16">
        <f>IFERROR($E97*INDEX(Inventario!$H$5:$H$124,MATCH($B97,Inventario!$A$5:$A$124,0)),"")</f>
        <v/>
      </c>
      <c r="K97" s="16">
        <f>IFERROR($I97-$J97,"")</f>
        <v/>
      </c>
      <c r="L97" s="15">
        <f>IFERROR($K97/$I97,"")</f>
        <v/>
      </c>
    </row>
    <row r="98" ht="15" customHeight="1" s="27">
      <c r="A98" s="148" t="n">
        <v>46211</v>
      </c>
      <c r="B98" s="147" t="inlineStr">
        <is>
          <t>SKU-036</t>
        </is>
      </c>
      <c r="C98" s="13">
        <f>IFERROR(INDEX(Inventario!$B$5:$B$124,MATCH($B98,Inventario!$A$5:$A$124,0)),"")</f>
        <v/>
      </c>
      <c r="D98" s="13">
        <f>IFERROR(INDEX(Inventario!$D$5:$D$124,MATCH($B98,Inventario!$A$5:$A$124,0)),"")</f>
        <v/>
      </c>
      <c r="E98" s="150" t="n">
        <v>2</v>
      </c>
      <c r="F98" s="16">
        <f>IFERROR(INDEX(Inventario!$I$5:$I$124,MATCH($B98,Inventario!$A$5:$A$124,0)),"")</f>
        <v/>
      </c>
      <c r="G98" s="152" t="n">
        <v>0</v>
      </c>
      <c r="H98" s="16">
        <f>IFERROR($F98*(1-$G98),"")</f>
        <v/>
      </c>
      <c r="I98" s="16">
        <f>IFERROR($E98*$H98,"")</f>
        <v/>
      </c>
      <c r="J98" s="16">
        <f>IFERROR($E98*INDEX(Inventario!$H$5:$H$124,MATCH($B98,Inventario!$A$5:$A$124,0)),"")</f>
        <v/>
      </c>
      <c r="K98" s="16">
        <f>IFERROR($I98-$J98,"")</f>
        <v/>
      </c>
      <c r="L98" s="15">
        <f>IFERROR($K98/$I98,"")</f>
        <v/>
      </c>
    </row>
    <row r="99" ht="15" customHeight="1" s="27">
      <c r="A99" s="148" t="n">
        <v>46212</v>
      </c>
      <c r="B99" s="147" t="inlineStr">
        <is>
          <t>SKU-002</t>
        </is>
      </c>
      <c r="C99" s="13">
        <f>IFERROR(INDEX(Inventario!$B$5:$B$124,MATCH($B99,Inventario!$A$5:$A$124,0)),"")</f>
        <v/>
      </c>
      <c r="D99" s="13">
        <f>IFERROR(INDEX(Inventario!$D$5:$D$124,MATCH($B99,Inventario!$A$5:$A$124,0)),"")</f>
        <v/>
      </c>
      <c r="E99" s="150" t="n">
        <v>2</v>
      </c>
      <c r="F99" s="16">
        <f>IFERROR(INDEX(Inventario!$I$5:$I$124,MATCH($B99,Inventario!$A$5:$A$124,0)),"")</f>
        <v/>
      </c>
      <c r="G99" s="152" t="n">
        <v>0</v>
      </c>
      <c r="H99" s="16">
        <f>IFERROR($F99*(1-$G99),"")</f>
        <v/>
      </c>
      <c r="I99" s="16">
        <f>IFERROR($E99*$H99,"")</f>
        <v/>
      </c>
      <c r="J99" s="16">
        <f>IFERROR($E99*INDEX(Inventario!$H$5:$H$124,MATCH($B99,Inventario!$A$5:$A$124,0)),"")</f>
        <v/>
      </c>
      <c r="K99" s="16">
        <f>IFERROR($I99-$J99,"")</f>
        <v/>
      </c>
      <c r="L99" s="15">
        <f>IFERROR($K99/$I99,"")</f>
        <v/>
      </c>
    </row>
    <row r="100" ht="15" customHeight="1" s="27">
      <c r="A100" s="148" t="n">
        <v>46212</v>
      </c>
      <c r="B100" s="147" t="inlineStr">
        <is>
          <t>SKU-003</t>
        </is>
      </c>
      <c r="C100" s="13">
        <f>IFERROR(INDEX(Inventario!$B$5:$B$124,MATCH($B100,Inventario!$A$5:$A$124,0)),"")</f>
        <v/>
      </c>
      <c r="D100" s="13">
        <f>IFERROR(INDEX(Inventario!$D$5:$D$124,MATCH($B100,Inventario!$A$5:$A$124,0)),"")</f>
        <v/>
      </c>
      <c r="E100" s="150" t="n">
        <v>2</v>
      </c>
      <c r="F100" s="16">
        <f>IFERROR(INDEX(Inventario!$I$5:$I$124,MATCH($B100,Inventario!$A$5:$A$124,0)),"")</f>
        <v/>
      </c>
      <c r="G100" s="152" t="n">
        <v>0</v>
      </c>
      <c r="H100" s="16">
        <f>IFERROR($F100*(1-$G100),"")</f>
        <v/>
      </c>
      <c r="I100" s="16">
        <f>IFERROR($E100*$H100,"")</f>
        <v/>
      </c>
      <c r="J100" s="16">
        <f>IFERROR($E100*INDEX(Inventario!$H$5:$H$124,MATCH($B100,Inventario!$A$5:$A$124,0)),"")</f>
        <v/>
      </c>
      <c r="K100" s="16">
        <f>IFERROR($I100-$J100,"")</f>
        <v/>
      </c>
      <c r="L100" s="15">
        <f>IFERROR($K100/$I100,"")</f>
        <v/>
      </c>
    </row>
    <row r="101" ht="15" customHeight="1" s="27">
      <c r="A101" s="148" t="n">
        <v>46212</v>
      </c>
      <c r="B101" s="147" t="inlineStr">
        <is>
          <t>SKU-004</t>
        </is>
      </c>
      <c r="C101" s="13">
        <f>IFERROR(INDEX(Inventario!$B$5:$B$124,MATCH($B101,Inventario!$A$5:$A$124,0)),"")</f>
        <v/>
      </c>
      <c r="D101" s="13">
        <f>IFERROR(INDEX(Inventario!$D$5:$D$124,MATCH($B101,Inventario!$A$5:$A$124,0)),"")</f>
        <v/>
      </c>
      <c r="E101" s="150" t="n">
        <v>2</v>
      </c>
      <c r="F101" s="16">
        <f>IFERROR(INDEX(Inventario!$I$5:$I$124,MATCH($B101,Inventario!$A$5:$A$124,0)),"")</f>
        <v/>
      </c>
      <c r="G101" s="152" t="n">
        <v>0</v>
      </c>
      <c r="H101" s="16">
        <f>IFERROR($F101*(1-$G101),"")</f>
        <v/>
      </c>
      <c r="I101" s="16">
        <f>IFERROR($E101*$H101,"")</f>
        <v/>
      </c>
      <c r="J101" s="16">
        <f>IFERROR($E101*INDEX(Inventario!$H$5:$H$124,MATCH($B101,Inventario!$A$5:$A$124,0)),"")</f>
        <v/>
      </c>
      <c r="K101" s="16">
        <f>IFERROR($I101-$J101,"")</f>
        <v/>
      </c>
      <c r="L101" s="15">
        <f>IFERROR($K101/$I101,"")</f>
        <v/>
      </c>
    </row>
    <row r="102" ht="15" customHeight="1" s="27">
      <c r="A102" s="148" t="n">
        <v>46212</v>
      </c>
      <c r="B102" s="147" t="inlineStr">
        <is>
          <t>SKU-006</t>
        </is>
      </c>
      <c r="C102" s="13">
        <f>IFERROR(INDEX(Inventario!$B$5:$B$124,MATCH($B102,Inventario!$A$5:$A$124,0)),"")</f>
        <v/>
      </c>
      <c r="D102" s="13">
        <f>IFERROR(INDEX(Inventario!$D$5:$D$124,MATCH($B102,Inventario!$A$5:$A$124,0)),"")</f>
        <v/>
      </c>
      <c r="E102" s="150" t="n">
        <v>1</v>
      </c>
      <c r="F102" s="16">
        <f>IFERROR(INDEX(Inventario!$I$5:$I$124,MATCH($B102,Inventario!$A$5:$A$124,0)),"")</f>
        <v/>
      </c>
      <c r="G102" s="152" t="n">
        <v>0.1</v>
      </c>
      <c r="H102" s="16">
        <f>IFERROR($F102*(1-$G102),"")</f>
        <v/>
      </c>
      <c r="I102" s="16">
        <f>IFERROR($E102*$H102,"")</f>
        <v/>
      </c>
      <c r="J102" s="16">
        <f>IFERROR($E102*INDEX(Inventario!$H$5:$H$124,MATCH($B102,Inventario!$A$5:$A$124,0)),"")</f>
        <v/>
      </c>
      <c r="K102" s="16">
        <f>IFERROR($I102-$J102,"")</f>
        <v/>
      </c>
      <c r="L102" s="15">
        <f>IFERROR($K102/$I102,"")</f>
        <v/>
      </c>
    </row>
    <row r="103" ht="15" customHeight="1" s="27">
      <c r="A103" s="148" t="n">
        <v>46212</v>
      </c>
      <c r="B103" s="147" t="inlineStr">
        <is>
          <t>SKU-012</t>
        </is>
      </c>
      <c r="C103" s="13">
        <f>IFERROR(INDEX(Inventario!$B$5:$B$124,MATCH($B103,Inventario!$A$5:$A$124,0)),"")</f>
        <v/>
      </c>
      <c r="D103" s="13">
        <f>IFERROR(INDEX(Inventario!$D$5:$D$124,MATCH($B103,Inventario!$A$5:$A$124,0)),"")</f>
        <v/>
      </c>
      <c r="E103" s="150" t="n">
        <v>2</v>
      </c>
      <c r="F103" s="16">
        <f>IFERROR(INDEX(Inventario!$I$5:$I$124,MATCH($B103,Inventario!$A$5:$A$124,0)),"")</f>
        <v/>
      </c>
      <c r="G103" s="152" t="n">
        <v>0</v>
      </c>
      <c r="H103" s="16">
        <f>IFERROR($F103*(1-$G103),"")</f>
        <v/>
      </c>
      <c r="I103" s="16">
        <f>IFERROR($E103*$H103,"")</f>
        <v/>
      </c>
      <c r="J103" s="16">
        <f>IFERROR($E103*INDEX(Inventario!$H$5:$H$124,MATCH($B103,Inventario!$A$5:$A$124,0)),"")</f>
        <v/>
      </c>
      <c r="K103" s="16">
        <f>IFERROR($I103-$J103,"")</f>
        <v/>
      </c>
      <c r="L103" s="15">
        <f>IFERROR($K103/$I103,"")</f>
        <v/>
      </c>
    </row>
    <row r="104" ht="15" customHeight="1" s="27">
      <c r="A104" s="148" t="n">
        <v>46212</v>
      </c>
      <c r="B104" s="147" t="inlineStr">
        <is>
          <t>SKU-013</t>
        </is>
      </c>
      <c r="C104" s="13">
        <f>IFERROR(INDEX(Inventario!$B$5:$B$124,MATCH($B104,Inventario!$A$5:$A$124,0)),"")</f>
        <v/>
      </c>
      <c r="D104" s="13">
        <f>IFERROR(INDEX(Inventario!$D$5:$D$124,MATCH($B104,Inventario!$A$5:$A$124,0)),"")</f>
        <v/>
      </c>
      <c r="E104" s="150" t="n">
        <v>1</v>
      </c>
      <c r="F104" s="16">
        <f>IFERROR(INDEX(Inventario!$I$5:$I$124,MATCH($B104,Inventario!$A$5:$A$124,0)),"")</f>
        <v/>
      </c>
      <c r="G104" s="152" t="n">
        <v>0</v>
      </c>
      <c r="H104" s="16">
        <f>IFERROR($F104*(1-$G104),"")</f>
        <v/>
      </c>
      <c r="I104" s="16">
        <f>IFERROR($E104*$H104,"")</f>
        <v/>
      </c>
      <c r="J104" s="16">
        <f>IFERROR($E104*INDEX(Inventario!$H$5:$H$124,MATCH($B104,Inventario!$A$5:$A$124,0)),"")</f>
        <v/>
      </c>
      <c r="K104" s="16">
        <f>IFERROR($I104-$J104,"")</f>
        <v/>
      </c>
      <c r="L104" s="15">
        <f>IFERROR($K104/$I104,"")</f>
        <v/>
      </c>
    </row>
    <row r="105" ht="15" customHeight="1" s="27">
      <c r="A105" s="148" t="n">
        <v>46212</v>
      </c>
      <c r="B105" s="147" t="inlineStr">
        <is>
          <t>SKU-015</t>
        </is>
      </c>
      <c r="C105" s="13">
        <f>IFERROR(INDEX(Inventario!$B$5:$B$124,MATCH($B105,Inventario!$A$5:$A$124,0)),"")</f>
        <v/>
      </c>
      <c r="D105" s="13">
        <f>IFERROR(INDEX(Inventario!$D$5:$D$124,MATCH($B105,Inventario!$A$5:$A$124,0)),"")</f>
        <v/>
      </c>
      <c r="E105" s="150" t="n">
        <v>1</v>
      </c>
      <c r="F105" s="16">
        <f>IFERROR(INDEX(Inventario!$I$5:$I$124,MATCH($B105,Inventario!$A$5:$A$124,0)),"")</f>
        <v/>
      </c>
      <c r="G105" s="152" t="n">
        <v>0</v>
      </c>
      <c r="H105" s="16">
        <f>IFERROR($F105*(1-$G105),"")</f>
        <v/>
      </c>
      <c r="I105" s="16">
        <f>IFERROR($E105*$H105,"")</f>
        <v/>
      </c>
      <c r="J105" s="16">
        <f>IFERROR($E105*INDEX(Inventario!$H$5:$H$124,MATCH($B105,Inventario!$A$5:$A$124,0)),"")</f>
        <v/>
      </c>
      <c r="K105" s="16">
        <f>IFERROR($I105-$J105,"")</f>
        <v/>
      </c>
      <c r="L105" s="15">
        <f>IFERROR($K105/$I105,"")</f>
        <v/>
      </c>
    </row>
    <row r="106" ht="15" customHeight="1" s="27">
      <c r="A106" s="148" t="n">
        <v>46212</v>
      </c>
      <c r="B106" s="147" t="inlineStr">
        <is>
          <t>SKU-017</t>
        </is>
      </c>
      <c r="C106" s="13">
        <f>IFERROR(INDEX(Inventario!$B$5:$B$124,MATCH($B106,Inventario!$A$5:$A$124,0)),"")</f>
        <v/>
      </c>
      <c r="D106" s="13">
        <f>IFERROR(INDEX(Inventario!$D$5:$D$124,MATCH($B106,Inventario!$A$5:$A$124,0)),"")</f>
        <v/>
      </c>
      <c r="E106" s="150" t="n">
        <v>1</v>
      </c>
      <c r="F106" s="16">
        <f>IFERROR(INDEX(Inventario!$I$5:$I$124,MATCH($B106,Inventario!$A$5:$A$124,0)),"")</f>
        <v/>
      </c>
      <c r="G106" s="152" t="n">
        <v>0</v>
      </c>
      <c r="H106" s="16">
        <f>IFERROR($F106*(1-$G106),"")</f>
        <v/>
      </c>
      <c r="I106" s="16">
        <f>IFERROR($E106*$H106,"")</f>
        <v/>
      </c>
      <c r="J106" s="16">
        <f>IFERROR($E106*INDEX(Inventario!$H$5:$H$124,MATCH($B106,Inventario!$A$5:$A$124,0)),"")</f>
        <v/>
      </c>
      <c r="K106" s="16">
        <f>IFERROR($I106-$J106,"")</f>
        <v/>
      </c>
      <c r="L106" s="15">
        <f>IFERROR($K106/$I106,"")</f>
        <v/>
      </c>
    </row>
    <row r="107" ht="15" customHeight="1" s="27">
      <c r="A107" s="148" t="n">
        <v>46212</v>
      </c>
      <c r="B107" s="147" t="inlineStr">
        <is>
          <t>SKU-029</t>
        </is>
      </c>
      <c r="C107" s="13">
        <f>IFERROR(INDEX(Inventario!$B$5:$B$124,MATCH($B107,Inventario!$A$5:$A$124,0)),"")</f>
        <v/>
      </c>
      <c r="D107" s="13">
        <f>IFERROR(INDEX(Inventario!$D$5:$D$124,MATCH($B107,Inventario!$A$5:$A$124,0)),"")</f>
        <v/>
      </c>
      <c r="E107" s="150" t="n">
        <v>1</v>
      </c>
      <c r="F107" s="16">
        <f>IFERROR(INDEX(Inventario!$I$5:$I$124,MATCH($B107,Inventario!$A$5:$A$124,0)),"")</f>
        <v/>
      </c>
      <c r="G107" s="152" t="n">
        <v>0.4</v>
      </c>
      <c r="H107" s="16">
        <f>IFERROR($F107*(1-$G107),"")</f>
        <v/>
      </c>
      <c r="I107" s="16">
        <f>IFERROR($E107*$H107,"")</f>
        <v/>
      </c>
      <c r="J107" s="16">
        <f>IFERROR($E107*INDEX(Inventario!$H$5:$H$124,MATCH($B107,Inventario!$A$5:$A$124,0)),"")</f>
        <v/>
      </c>
      <c r="K107" s="16">
        <f>IFERROR($I107-$J107,"")</f>
        <v/>
      </c>
      <c r="L107" s="15">
        <f>IFERROR($K107/$I107,"")</f>
        <v/>
      </c>
    </row>
    <row r="108" ht="15" customHeight="1" s="27">
      <c r="A108" s="148" t="n">
        <v>46212</v>
      </c>
      <c r="B108" s="147" t="inlineStr">
        <is>
          <t>SKU-033</t>
        </is>
      </c>
      <c r="C108" s="13">
        <f>IFERROR(INDEX(Inventario!$B$5:$B$124,MATCH($B108,Inventario!$A$5:$A$124,0)),"")</f>
        <v/>
      </c>
      <c r="D108" s="13">
        <f>IFERROR(INDEX(Inventario!$D$5:$D$124,MATCH($B108,Inventario!$A$5:$A$124,0)),"")</f>
        <v/>
      </c>
      <c r="E108" s="150" t="n">
        <v>2</v>
      </c>
      <c r="F108" s="16">
        <f>IFERROR(INDEX(Inventario!$I$5:$I$124,MATCH($B108,Inventario!$A$5:$A$124,0)),"")</f>
        <v/>
      </c>
      <c r="G108" s="152" t="n">
        <v>0</v>
      </c>
      <c r="H108" s="16">
        <f>IFERROR($F108*(1-$G108),"")</f>
        <v/>
      </c>
      <c r="I108" s="16">
        <f>IFERROR($E108*$H108,"")</f>
        <v/>
      </c>
      <c r="J108" s="16">
        <f>IFERROR($E108*INDEX(Inventario!$H$5:$H$124,MATCH($B108,Inventario!$A$5:$A$124,0)),"")</f>
        <v/>
      </c>
      <c r="K108" s="16">
        <f>IFERROR($I108-$J108,"")</f>
        <v/>
      </c>
      <c r="L108" s="15">
        <f>IFERROR($K108/$I108,"")</f>
        <v/>
      </c>
    </row>
    <row r="109" ht="15" customHeight="1" s="27">
      <c r="A109" s="148" t="n">
        <v>46213</v>
      </c>
      <c r="B109" s="147" t="inlineStr">
        <is>
          <t>SKU-002</t>
        </is>
      </c>
      <c r="C109" s="13">
        <f>IFERROR(INDEX(Inventario!$B$5:$B$124,MATCH($B109,Inventario!$A$5:$A$124,0)),"")</f>
        <v/>
      </c>
      <c r="D109" s="13">
        <f>IFERROR(INDEX(Inventario!$D$5:$D$124,MATCH($B109,Inventario!$A$5:$A$124,0)),"")</f>
        <v/>
      </c>
      <c r="E109" s="150" t="n">
        <v>2</v>
      </c>
      <c r="F109" s="16">
        <f>IFERROR(INDEX(Inventario!$I$5:$I$124,MATCH($B109,Inventario!$A$5:$A$124,0)),"")</f>
        <v/>
      </c>
      <c r="G109" s="152" t="n">
        <v>0</v>
      </c>
      <c r="H109" s="16">
        <f>IFERROR($F109*(1-$G109),"")</f>
        <v/>
      </c>
      <c r="I109" s="16">
        <f>IFERROR($E109*$H109,"")</f>
        <v/>
      </c>
      <c r="J109" s="16">
        <f>IFERROR($E109*INDEX(Inventario!$H$5:$H$124,MATCH($B109,Inventario!$A$5:$A$124,0)),"")</f>
        <v/>
      </c>
      <c r="K109" s="16">
        <f>IFERROR($I109-$J109,"")</f>
        <v/>
      </c>
      <c r="L109" s="15">
        <f>IFERROR($K109/$I109,"")</f>
        <v/>
      </c>
    </row>
    <row r="110" ht="15" customHeight="1" s="27">
      <c r="A110" s="148" t="n">
        <v>46213</v>
      </c>
      <c r="B110" s="147" t="inlineStr">
        <is>
          <t>SKU-003</t>
        </is>
      </c>
      <c r="C110" s="13">
        <f>IFERROR(INDEX(Inventario!$B$5:$B$124,MATCH($B110,Inventario!$A$5:$A$124,0)),"")</f>
        <v/>
      </c>
      <c r="D110" s="13">
        <f>IFERROR(INDEX(Inventario!$D$5:$D$124,MATCH($B110,Inventario!$A$5:$A$124,0)),"")</f>
        <v/>
      </c>
      <c r="E110" s="150" t="n">
        <v>1</v>
      </c>
      <c r="F110" s="16">
        <f>IFERROR(INDEX(Inventario!$I$5:$I$124,MATCH($B110,Inventario!$A$5:$A$124,0)),"")</f>
        <v/>
      </c>
      <c r="G110" s="152" t="n">
        <v>0.1</v>
      </c>
      <c r="H110" s="16">
        <f>IFERROR($F110*(1-$G110),"")</f>
        <v/>
      </c>
      <c r="I110" s="16">
        <f>IFERROR($E110*$H110,"")</f>
        <v/>
      </c>
      <c r="J110" s="16">
        <f>IFERROR($E110*INDEX(Inventario!$H$5:$H$124,MATCH($B110,Inventario!$A$5:$A$124,0)),"")</f>
        <v/>
      </c>
      <c r="K110" s="16">
        <f>IFERROR($I110-$J110,"")</f>
        <v/>
      </c>
      <c r="L110" s="15">
        <f>IFERROR($K110/$I110,"")</f>
        <v/>
      </c>
    </row>
    <row r="111" ht="15" customHeight="1" s="27">
      <c r="A111" s="148" t="n">
        <v>46213</v>
      </c>
      <c r="B111" s="147" t="inlineStr">
        <is>
          <t>SKU-004</t>
        </is>
      </c>
      <c r="C111" s="13">
        <f>IFERROR(INDEX(Inventario!$B$5:$B$124,MATCH($B111,Inventario!$A$5:$A$124,0)),"")</f>
        <v/>
      </c>
      <c r="D111" s="13">
        <f>IFERROR(INDEX(Inventario!$D$5:$D$124,MATCH($B111,Inventario!$A$5:$A$124,0)),"")</f>
        <v/>
      </c>
      <c r="E111" s="150" t="n">
        <v>1</v>
      </c>
      <c r="F111" s="16">
        <f>IFERROR(INDEX(Inventario!$I$5:$I$124,MATCH($B111,Inventario!$A$5:$A$124,0)),"")</f>
        <v/>
      </c>
      <c r="G111" s="152" t="n">
        <v>0.1</v>
      </c>
      <c r="H111" s="16">
        <f>IFERROR($F111*(1-$G111),"")</f>
        <v/>
      </c>
      <c r="I111" s="16">
        <f>IFERROR($E111*$H111,"")</f>
        <v/>
      </c>
      <c r="J111" s="16">
        <f>IFERROR($E111*INDEX(Inventario!$H$5:$H$124,MATCH($B111,Inventario!$A$5:$A$124,0)),"")</f>
        <v/>
      </c>
      <c r="K111" s="16">
        <f>IFERROR($I111-$J111,"")</f>
        <v/>
      </c>
      <c r="L111" s="15">
        <f>IFERROR($K111/$I111,"")</f>
        <v/>
      </c>
    </row>
    <row r="112" ht="15" customHeight="1" s="27">
      <c r="A112" s="148" t="n">
        <v>46213</v>
      </c>
      <c r="B112" s="147" t="inlineStr">
        <is>
          <t>SKU-007</t>
        </is>
      </c>
      <c r="C112" s="13">
        <f>IFERROR(INDEX(Inventario!$B$5:$B$124,MATCH($B112,Inventario!$A$5:$A$124,0)),"")</f>
        <v/>
      </c>
      <c r="D112" s="13">
        <f>IFERROR(INDEX(Inventario!$D$5:$D$124,MATCH($B112,Inventario!$A$5:$A$124,0)),"")</f>
        <v/>
      </c>
      <c r="E112" s="150" t="n">
        <v>3</v>
      </c>
      <c r="F112" s="16">
        <f>IFERROR(INDEX(Inventario!$I$5:$I$124,MATCH($B112,Inventario!$A$5:$A$124,0)),"")</f>
        <v/>
      </c>
      <c r="G112" s="152" t="n">
        <v>0</v>
      </c>
      <c r="H112" s="16">
        <f>IFERROR($F112*(1-$G112),"")</f>
        <v/>
      </c>
      <c r="I112" s="16">
        <f>IFERROR($E112*$H112,"")</f>
        <v/>
      </c>
      <c r="J112" s="16">
        <f>IFERROR($E112*INDEX(Inventario!$H$5:$H$124,MATCH($B112,Inventario!$A$5:$A$124,0)),"")</f>
        <v/>
      </c>
      <c r="K112" s="16">
        <f>IFERROR($I112-$J112,"")</f>
        <v/>
      </c>
      <c r="L112" s="15">
        <f>IFERROR($K112/$I112,"")</f>
        <v/>
      </c>
    </row>
    <row r="113" ht="15" customHeight="1" s="27">
      <c r="A113" s="148" t="n">
        <v>46213</v>
      </c>
      <c r="B113" s="147" t="inlineStr">
        <is>
          <t>SKU-011</t>
        </is>
      </c>
      <c r="C113" s="13">
        <f>IFERROR(INDEX(Inventario!$B$5:$B$124,MATCH($B113,Inventario!$A$5:$A$124,0)),"")</f>
        <v/>
      </c>
      <c r="D113" s="13">
        <f>IFERROR(INDEX(Inventario!$D$5:$D$124,MATCH($B113,Inventario!$A$5:$A$124,0)),"")</f>
        <v/>
      </c>
      <c r="E113" s="150" t="n">
        <v>1</v>
      </c>
      <c r="F113" s="16">
        <f>IFERROR(INDEX(Inventario!$I$5:$I$124,MATCH($B113,Inventario!$A$5:$A$124,0)),"")</f>
        <v/>
      </c>
      <c r="G113" s="152" t="n">
        <v>0</v>
      </c>
      <c r="H113" s="16">
        <f>IFERROR($F113*(1-$G113),"")</f>
        <v/>
      </c>
      <c r="I113" s="16">
        <f>IFERROR($E113*$H113,"")</f>
        <v/>
      </c>
      <c r="J113" s="16">
        <f>IFERROR($E113*INDEX(Inventario!$H$5:$H$124,MATCH($B113,Inventario!$A$5:$A$124,0)),"")</f>
        <v/>
      </c>
      <c r="K113" s="16">
        <f>IFERROR($I113-$J113,"")</f>
        <v/>
      </c>
      <c r="L113" s="15">
        <f>IFERROR($K113/$I113,"")</f>
        <v/>
      </c>
    </row>
    <row r="114" ht="15" customHeight="1" s="27">
      <c r="A114" s="148" t="n">
        <v>46213</v>
      </c>
      <c r="B114" s="147" t="inlineStr">
        <is>
          <t>SKU-016</t>
        </is>
      </c>
      <c r="C114" s="13">
        <f>IFERROR(INDEX(Inventario!$B$5:$B$124,MATCH($B114,Inventario!$A$5:$A$124,0)),"")</f>
        <v/>
      </c>
      <c r="D114" s="13">
        <f>IFERROR(INDEX(Inventario!$D$5:$D$124,MATCH($B114,Inventario!$A$5:$A$124,0)),"")</f>
        <v/>
      </c>
      <c r="E114" s="150" t="n">
        <v>1</v>
      </c>
      <c r="F114" s="16">
        <f>IFERROR(INDEX(Inventario!$I$5:$I$124,MATCH($B114,Inventario!$A$5:$A$124,0)),"")</f>
        <v/>
      </c>
      <c r="G114" s="152" t="n">
        <v>0</v>
      </c>
      <c r="H114" s="16">
        <f>IFERROR($F114*(1-$G114),"")</f>
        <v/>
      </c>
      <c r="I114" s="16">
        <f>IFERROR($E114*$H114,"")</f>
        <v/>
      </c>
      <c r="J114" s="16">
        <f>IFERROR($E114*INDEX(Inventario!$H$5:$H$124,MATCH($B114,Inventario!$A$5:$A$124,0)),"")</f>
        <v/>
      </c>
      <c r="K114" s="16">
        <f>IFERROR($I114-$J114,"")</f>
        <v/>
      </c>
      <c r="L114" s="15">
        <f>IFERROR($K114/$I114,"")</f>
        <v/>
      </c>
    </row>
    <row r="115" ht="15" customHeight="1" s="27">
      <c r="A115" s="148" t="n">
        <v>46213</v>
      </c>
      <c r="B115" s="147" t="inlineStr">
        <is>
          <t>SKU-018</t>
        </is>
      </c>
      <c r="C115" s="13">
        <f>IFERROR(INDEX(Inventario!$B$5:$B$124,MATCH($B115,Inventario!$A$5:$A$124,0)),"")</f>
        <v/>
      </c>
      <c r="D115" s="13">
        <f>IFERROR(INDEX(Inventario!$D$5:$D$124,MATCH($B115,Inventario!$A$5:$A$124,0)),"")</f>
        <v/>
      </c>
      <c r="E115" s="150" t="n">
        <v>3</v>
      </c>
      <c r="F115" s="16">
        <f>IFERROR(INDEX(Inventario!$I$5:$I$124,MATCH($B115,Inventario!$A$5:$A$124,0)),"")</f>
        <v/>
      </c>
      <c r="G115" s="152" t="n">
        <v>0</v>
      </c>
      <c r="H115" s="16">
        <f>IFERROR($F115*(1-$G115),"")</f>
        <v/>
      </c>
      <c r="I115" s="16">
        <f>IFERROR($E115*$H115,"")</f>
        <v/>
      </c>
      <c r="J115" s="16">
        <f>IFERROR($E115*INDEX(Inventario!$H$5:$H$124,MATCH($B115,Inventario!$A$5:$A$124,0)),"")</f>
        <v/>
      </c>
      <c r="K115" s="16">
        <f>IFERROR($I115-$J115,"")</f>
        <v/>
      </c>
      <c r="L115" s="15">
        <f>IFERROR($K115/$I115,"")</f>
        <v/>
      </c>
    </row>
    <row r="116" ht="15" customHeight="1" s="27">
      <c r="A116" s="148" t="n">
        <v>46213</v>
      </c>
      <c r="B116" s="147" t="inlineStr">
        <is>
          <t>SKU-019</t>
        </is>
      </c>
      <c r="C116" s="13">
        <f>IFERROR(INDEX(Inventario!$B$5:$B$124,MATCH($B116,Inventario!$A$5:$A$124,0)),"")</f>
        <v/>
      </c>
      <c r="D116" s="13">
        <f>IFERROR(INDEX(Inventario!$D$5:$D$124,MATCH($B116,Inventario!$A$5:$A$124,0)),"")</f>
        <v/>
      </c>
      <c r="E116" s="150" t="n">
        <v>2</v>
      </c>
      <c r="F116" s="16">
        <f>IFERROR(INDEX(Inventario!$I$5:$I$124,MATCH($B116,Inventario!$A$5:$A$124,0)),"")</f>
        <v/>
      </c>
      <c r="G116" s="152" t="n">
        <v>0.3</v>
      </c>
      <c r="H116" s="16">
        <f>IFERROR($F116*(1-$G116),"")</f>
        <v/>
      </c>
      <c r="I116" s="16">
        <f>IFERROR($E116*$H116,"")</f>
        <v/>
      </c>
      <c r="J116" s="16">
        <f>IFERROR($E116*INDEX(Inventario!$H$5:$H$124,MATCH($B116,Inventario!$A$5:$A$124,0)),"")</f>
        <v/>
      </c>
      <c r="K116" s="16">
        <f>IFERROR($I116-$J116,"")</f>
        <v/>
      </c>
      <c r="L116" s="15">
        <f>IFERROR($K116/$I116,"")</f>
        <v/>
      </c>
    </row>
    <row r="117" ht="15" customHeight="1" s="27">
      <c r="A117" s="148" t="n">
        <v>46213</v>
      </c>
      <c r="B117" s="147" t="inlineStr">
        <is>
          <t>SKU-020</t>
        </is>
      </c>
      <c r="C117" s="13">
        <f>IFERROR(INDEX(Inventario!$B$5:$B$124,MATCH($B117,Inventario!$A$5:$A$124,0)),"")</f>
        <v/>
      </c>
      <c r="D117" s="13">
        <f>IFERROR(INDEX(Inventario!$D$5:$D$124,MATCH($B117,Inventario!$A$5:$A$124,0)),"")</f>
        <v/>
      </c>
      <c r="E117" s="150" t="n">
        <v>3</v>
      </c>
      <c r="F117" s="16">
        <f>IFERROR(INDEX(Inventario!$I$5:$I$124,MATCH($B117,Inventario!$A$5:$A$124,0)),"")</f>
        <v/>
      </c>
      <c r="G117" s="152" t="n">
        <v>0.3</v>
      </c>
      <c r="H117" s="16">
        <f>IFERROR($F117*(1-$G117),"")</f>
        <v/>
      </c>
      <c r="I117" s="16">
        <f>IFERROR($E117*$H117,"")</f>
        <v/>
      </c>
      <c r="J117" s="16">
        <f>IFERROR($E117*INDEX(Inventario!$H$5:$H$124,MATCH($B117,Inventario!$A$5:$A$124,0)),"")</f>
        <v/>
      </c>
      <c r="K117" s="16">
        <f>IFERROR($I117-$J117,"")</f>
        <v/>
      </c>
      <c r="L117" s="15">
        <f>IFERROR($K117/$I117,"")</f>
        <v/>
      </c>
    </row>
    <row r="118" ht="15" customHeight="1" s="27">
      <c r="A118" s="148" t="n">
        <v>46213</v>
      </c>
      <c r="B118" s="147" t="inlineStr">
        <is>
          <t>SKU-022</t>
        </is>
      </c>
      <c r="C118" s="13">
        <f>IFERROR(INDEX(Inventario!$B$5:$B$124,MATCH($B118,Inventario!$A$5:$A$124,0)),"")</f>
        <v/>
      </c>
      <c r="D118" s="13">
        <f>IFERROR(INDEX(Inventario!$D$5:$D$124,MATCH($B118,Inventario!$A$5:$A$124,0)),"")</f>
        <v/>
      </c>
      <c r="E118" s="150" t="n">
        <v>1</v>
      </c>
      <c r="F118" s="16">
        <f>IFERROR(INDEX(Inventario!$I$5:$I$124,MATCH($B118,Inventario!$A$5:$A$124,0)),"")</f>
        <v/>
      </c>
      <c r="G118" s="152" t="n">
        <v>0.1</v>
      </c>
      <c r="H118" s="16">
        <f>IFERROR($F118*(1-$G118),"")</f>
        <v/>
      </c>
      <c r="I118" s="16">
        <f>IFERROR($E118*$H118,"")</f>
        <v/>
      </c>
      <c r="J118" s="16">
        <f>IFERROR($E118*INDEX(Inventario!$H$5:$H$124,MATCH($B118,Inventario!$A$5:$A$124,0)),"")</f>
        <v/>
      </c>
      <c r="K118" s="16">
        <f>IFERROR($I118-$J118,"")</f>
        <v/>
      </c>
      <c r="L118" s="15">
        <f>IFERROR($K118/$I118,"")</f>
        <v/>
      </c>
    </row>
    <row r="119" ht="15" customHeight="1" s="27">
      <c r="A119" s="148" t="n">
        <v>46213</v>
      </c>
      <c r="B119" s="147" t="inlineStr">
        <is>
          <t>SKU-024</t>
        </is>
      </c>
      <c r="C119" s="13">
        <f>IFERROR(INDEX(Inventario!$B$5:$B$124,MATCH($B119,Inventario!$A$5:$A$124,0)),"")</f>
        <v/>
      </c>
      <c r="D119" s="13">
        <f>IFERROR(INDEX(Inventario!$D$5:$D$124,MATCH($B119,Inventario!$A$5:$A$124,0)),"")</f>
        <v/>
      </c>
      <c r="E119" s="150" t="n">
        <v>1</v>
      </c>
      <c r="F119" s="16">
        <f>IFERROR(INDEX(Inventario!$I$5:$I$124,MATCH($B119,Inventario!$A$5:$A$124,0)),"")</f>
        <v/>
      </c>
      <c r="G119" s="152" t="n">
        <v>0</v>
      </c>
      <c r="H119" s="16">
        <f>IFERROR($F119*(1-$G119),"")</f>
        <v/>
      </c>
      <c r="I119" s="16">
        <f>IFERROR($E119*$H119,"")</f>
        <v/>
      </c>
      <c r="J119" s="16">
        <f>IFERROR($E119*INDEX(Inventario!$H$5:$H$124,MATCH($B119,Inventario!$A$5:$A$124,0)),"")</f>
        <v/>
      </c>
      <c r="K119" s="16">
        <f>IFERROR($I119-$J119,"")</f>
        <v/>
      </c>
      <c r="L119" s="15">
        <f>IFERROR($K119/$I119,"")</f>
        <v/>
      </c>
    </row>
    <row r="120" ht="15" customHeight="1" s="27">
      <c r="A120" s="148" t="n">
        <v>46213</v>
      </c>
      <c r="B120" s="147" t="inlineStr">
        <is>
          <t>SKU-032</t>
        </is>
      </c>
      <c r="C120" s="13">
        <f>IFERROR(INDEX(Inventario!$B$5:$B$124,MATCH($B120,Inventario!$A$5:$A$124,0)),"")</f>
        <v/>
      </c>
      <c r="D120" s="13">
        <f>IFERROR(INDEX(Inventario!$D$5:$D$124,MATCH($B120,Inventario!$A$5:$A$124,0)),"")</f>
        <v/>
      </c>
      <c r="E120" s="150" t="n">
        <v>3</v>
      </c>
      <c r="F120" s="16">
        <f>IFERROR(INDEX(Inventario!$I$5:$I$124,MATCH($B120,Inventario!$A$5:$A$124,0)),"")</f>
        <v/>
      </c>
      <c r="G120" s="152" t="n">
        <v>0.4</v>
      </c>
      <c r="H120" s="16">
        <f>IFERROR($F120*(1-$G120),"")</f>
        <v/>
      </c>
      <c r="I120" s="16">
        <f>IFERROR($E120*$H120,"")</f>
        <v/>
      </c>
      <c r="J120" s="16">
        <f>IFERROR($E120*INDEX(Inventario!$H$5:$H$124,MATCH($B120,Inventario!$A$5:$A$124,0)),"")</f>
        <v/>
      </c>
      <c r="K120" s="16">
        <f>IFERROR($I120-$J120,"")</f>
        <v/>
      </c>
      <c r="L120" s="15">
        <f>IFERROR($K120/$I120,"")</f>
        <v/>
      </c>
    </row>
    <row r="121" ht="15" customHeight="1" s="27">
      <c r="A121" s="148" t="n">
        <v>46213</v>
      </c>
      <c r="B121" s="147" t="inlineStr">
        <is>
          <t>SKU-033</t>
        </is>
      </c>
      <c r="C121" s="13">
        <f>IFERROR(INDEX(Inventario!$B$5:$B$124,MATCH($B121,Inventario!$A$5:$A$124,0)),"")</f>
        <v/>
      </c>
      <c r="D121" s="13">
        <f>IFERROR(INDEX(Inventario!$D$5:$D$124,MATCH($B121,Inventario!$A$5:$A$124,0)),"")</f>
        <v/>
      </c>
      <c r="E121" s="150" t="n">
        <v>2</v>
      </c>
      <c r="F121" s="16">
        <f>IFERROR(INDEX(Inventario!$I$5:$I$124,MATCH($B121,Inventario!$A$5:$A$124,0)),"")</f>
        <v/>
      </c>
      <c r="G121" s="152" t="n">
        <v>0</v>
      </c>
      <c r="H121" s="16">
        <f>IFERROR($F121*(1-$G121),"")</f>
        <v/>
      </c>
      <c r="I121" s="16">
        <f>IFERROR($E121*$H121,"")</f>
        <v/>
      </c>
      <c r="J121" s="16">
        <f>IFERROR($E121*INDEX(Inventario!$H$5:$H$124,MATCH($B121,Inventario!$A$5:$A$124,0)),"")</f>
        <v/>
      </c>
      <c r="K121" s="16">
        <f>IFERROR($I121-$J121,"")</f>
        <v/>
      </c>
      <c r="L121" s="15">
        <f>IFERROR($K121/$I121,"")</f>
        <v/>
      </c>
    </row>
    <row r="122" ht="15" customHeight="1" s="27">
      <c r="A122" s="148" t="n">
        <v>46213</v>
      </c>
      <c r="B122" s="147" t="inlineStr">
        <is>
          <t>SKU-034</t>
        </is>
      </c>
      <c r="C122" s="13">
        <f>IFERROR(INDEX(Inventario!$B$5:$B$124,MATCH($B122,Inventario!$A$5:$A$124,0)),"")</f>
        <v/>
      </c>
      <c r="D122" s="13">
        <f>IFERROR(INDEX(Inventario!$D$5:$D$124,MATCH($B122,Inventario!$A$5:$A$124,0)),"")</f>
        <v/>
      </c>
      <c r="E122" s="150" t="n">
        <v>1</v>
      </c>
      <c r="F122" s="16">
        <f>IFERROR(INDEX(Inventario!$I$5:$I$124,MATCH($B122,Inventario!$A$5:$A$124,0)),"")</f>
        <v/>
      </c>
      <c r="G122" s="152" t="n">
        <v>0</v>
      </c>
      <c r="H122" s="16">
        <f>IFERROR($F122*(1-$G122),"")</f>
        <v/>
      </c>
      <c r="I122" s="16">
        <f>IFERROR($E122*$H122,"")</f>
        <v/>
      </c>
      <c r="J122" s="16">
        <f>IFERROR($E122*INDEX(Inventario!$H$5:$H$124,MATCH($B122,Inventario!$A$5:$A$124,0)),"")</f>
        <v/>
      </c>
      <c r="K122" s="16">
        <f>IFERROR($I122-$J122,"")</f>
        <v/>
      </c>
      <c r="L122" s="15">
        <f>IFERROR($K122/$I122,"")</f>
        <v/>
      </c>
    </row>
    <row r="123" ht="15" customHeight="1" s="27">
      <c r="A123" s="148" t="n">
        <v>46214</v>
      </c>
      <c r="B123" s="147" t="inlineStr">
        <is>
          <t>SKU-002</t>
        </is>
      </c>
      <c r="C123" s="13">
        <f>IFERROR(INDEX(Inventario!$B$5:$B$124,MATCH($B123,Inventario!$A$5:$A$124,0)),"")</f>
        <v/>
      </c>
      <c r="D123" s="13">
        <f>IFERROR(INDEX(Inventario!$D$5:$D$124,MATCH($B123,Inventario!$A$5:$A$124,0)),"")</f>
        <v/>
      </c>
      <c r="E123" s="150" t="n">
        <v>3</v>
      </c>
      <c r="F123" s="16">
        <f>IFERROR(INDEX(Inventario!$I$5:$I$124,MATCH($B123,Inventario!$A$5:$A$124,0)),"")</f>
        <v/>
      </c>
      <c r="G123" s="152" t="n">
        <v>0</v>
      </c>
      <c r="H123" s="16">
        <f>IFERROR($F123*(1-$G123),"")</f>
        <v/>
      </c>
      <c r="I123" s="16">
        <f>IFERROR($E123*$H123,"")</f>
        <v/>
      </c>
      <c r="J123" s="16">
        <f>IFERROR($E123*INDEX(Inventario!$H$5:$H$124,MATCH($B123,Inventario!$A$5:$A$124,0)),"")</f>
        <v/>
      </c>
      <c r="K123" s="16">
        <f>IFERROR($I123-$J123,"")</f>
        <v/>
      </c>
      <c r="L123" s="15">
        <f>IFERROR($K123/$I123,"")</f>
        <v/>
      </c>
    </row>
    <row r="124" ht="15" customHeight="1" s="27">
      <c r="A124" s="148" t="n">
        <v>46214</v>
      </c>
      <c r="B124" s="147" t="inlineStr">
        <is>
          <t>SKU-005</t>
        </is>
      </c>
      <c r="C124" s="13">
        <f>IFERROR(INDEX(Inventario!$B$5:$B$124,MATCH($B124,Inventario!$A$5:$A$124,0)),"")</f>
        <v/>
      </c>
      <c r="D124" s="13">
        <f>IFERROR(INDEX(Inventario!$D$5:$D$124,MATCH($B124,Inventario!$A$5:$A$124,0)),"")</f>
        <v/>
      </c>
      <c r="E124" s="150" t="n">
        <v>1</v>
      </c>
      <c r="F124" s="16">
        <f>IFERROR(INDEX(Inventario!$I$5:$I$124,MATCH($B124,Inventario!$A$5:$A$124,0)),"")</f>
        <v/>
      </c>
      <c r="G124" s="152" t="n">
        <v>0.1</v>
      </c>
      <c r="H124" s="16">
        <f>IFERROR($F124*(1-$G124),"")</f>
        <v/>
      </c>
      <c r="I124" s="16">
        <f>IFERROR($E124*$H124,"")</f>
        <v/>
      </c>
      <c r="J124" s="16">
        <f>IFERROR($E124*INDEX(Inventario!$H$5:$H$124,MATCH($B124,Inventario!$A$5:$A$124,0)),"")</f>
        <v/>
      </c>
      <c r="K124" s="16">
        <f>IFERROR($I124-$J124,"")</f>
        <v/>
      </c>
      <c r="L124" s="15">
        <f>IFERROR($K124/$I124,"")</f>
        <v/>
      </c>
    </row>
    <row r="125" ht="15" customHeight="1" s="27">
      <c r="A125" s="148" t="n">
        <v>46214</v>
      </c>
      <c r="B125" s="147" t="inlineStr">
        <is>
          <t>SKU-006</t>
        </is>
      </c>
      <c r="C125" s="13">
        <f>IFERROR(INDEX(Inventario!$B$5:$B$124,MATCH($B125,Inventario!$A$5:$A$124,0)),"")</f>
        <v/>
      </c>
      <c r="D125" s="13">
        <f>IFERROR(INDEX(Inventario!$D$5:$D$124,MATCH($B125,Inventario!$A$5:$A$124,0)),"")</f>
        <v/>
      </c>
      <c r="E125" s="150" t="n">
        <v>2</v>
      </c>
      <c r="F125" s="16">
        <f>IFERROR(INDEX(Inventario!$I$5:$I$124,MATCH($B125,Inventario!$A$5:$A$124,0)),"")</f>
        <v/>
      </c>
      <c r="G125" s="152" t="n">
        <v>0</v>
      </c>
      <c r="H125" s="16">
        <f>IFERROR($F125*(1-$G125),"")</f>
        <v/>
      </c>
      <c r="I125" s="16">
        <f>IFERROR($E125*$H125,"")</f>
        <v/>
      </c>
      <c r="J125" s="16">
        <f>IFERROR($E125*INDEX(Inventario!$H$5:$H$124,MATCH($B125,Inventario!$A$5:$A$124,0)),"")</f>
        <v/>
      </c>
      <c r="K125" s="16">
        <f>IFERROR($I125-$J125,"")</f>
        <v/>
      </c>
      <c r="L125" s="15">
        <f>IFERROR($K125/$I125,"")</f>
        <v/>
      </c>
    </row>
    <row r="126" ht="15" customHeight="1" s="27">
      <c r="A126" s="148" t="n">
        <v>46214</v>
      </c>
      <c r="B126" s="147" t="inlineStr">
        <is>
          <t>SKU-008</t>
        </is>
      </c>
      <c r="C126" s="13">
        <f>IFERROR(INDEX(Inventario!$B$5:$B$124,MATCH($B126,Inventario!$A$5:$A$124,0)),"")</f>
        <v/>
      </c>
      <c r="D126" s="13">
        <f>IFERROR(INDEX(Inventario!$D$5:$D$124,MATCH($B126,Inventario!$A$5:$A$124,0)),"")</f>
        <v/>
      </c>
      <c r="E126" s="150" t="n">
        <v>2</v>
      </c>
      <c r="F126" s="16">
        <f>IFERROR(INDEX(Inventario!$I$5:$I$124,MATCH($B126,Inventario!$A$5:$A$124,0)),"")</f>
        <v/>
      </c>
      <c r="G126" s="152" t="n">
        <v>0</v>
      </c>
      <c r="H126" s="16">
        <f>IFERROR($F126*(1-$G126),"")</f>
        <v/>
      </c>
      <c r="I126" s="16">
        <f>IFERROR($E126*$H126,"")</f>
        <v/>
      </c>
      <c r="J126" s="16">
        <f>IFERROR($E126*INDEX(Inventario!$H$5:$H$124,MATCH($B126,Inventario!$A$5:$A$124,0)),"")</f>
        <v/>
      </c>
      <c r="K126" s="16">
        <f>IFERROR($I126-$J126,"")</f>
        <v/>
      </c>
      <c r="L126" s="15">
        <f>IFERROR($K126/$I126,"")</f>
        <v/>
      </c>
    </row>
    <row r="127" ht="15" customHeight="1" s="27">
      <c r="A127" s="148" t="n">
        <v>46214</v>
      </c>
      <c r="B127" s="147" t="inlineStr">
        <is>
          <t>SKU-014</t>
        </is>
      </c>
      <c r="C127" s="13">
        <f>IFERROR(INDEX(Inventario!$B$5:$B$124,MATCH($B127,Inventario!$A$5:$A$124,0)),"")</f>
        <v/>
      </c>
      <c r="D127" s="13">
        <f>IFERROR(INDEX(Inventario!$D$5:$D$124,MATCH($B127,Inventario!$A$5:$A$124,0)),"")</f>
        <v/>
      </c>
      <c r="E127" s="150" t="n">
        <v>1</v>
      </c>
      <c r="F127" s="16">
        <f>IFERROR(INDEX(Inventario!$I$5:$I$124,MATCH($B127,Inventario!$A$5:$A$124,0)),"")</f>
        <v/>
      </c>
      <c r="G127" s="152" t="n">
        <v>0</v>
      </c>
      <c r="H127" s="16">
        <f>IFERROR($F127*(1-$G127),"")</f>
        <v/>
      </c>
      <c r="I127" s="16">
        <f>IFERROR($E127*$H127,"")</f>
        <v/>
      </c>
      <c r="J127" s="16">
        <f>IFERROR($E127*INDEX(Inventario!$H$5:$H$124,MATCH($B127,Inventario!$A$5:$A$124,0)),"")</f>
        <v/>
      </c>
      <c r="K127" s="16">
        <f>IFERROR($I127-$J127,"")</f>
        <v/>
      </c>
      <c r="L127" s="15">
        <f>IFERROR($K127/$I127,"")</f>
        <v/>
      </c>
    </row>
    <row r="128" ht="15" customHeight="1" s="27">
      <c r="A128" s="148" t="n">
        <v>46214</v>
      </c>
      <c r="B128" s="147" t="inlineStr">
        <is>
          <t>SKU-015</t>
        </is>
      </c>
      <c r="C128" s="13">
        <f>IFERROR(INDEX(Inventario!$B$5:$B$124,MATCH($B128,Inventario!$A$5:$A$124,0)),"")</f>
        <v/>
      </c>
      <c r="D128" s="13">
        <f>IFERROR(INDEX(Inventario!$D$5:$D$124,MATCH($B128,Inventario!$A$5:$A$124,0)),"")</f>
        <v/>
      </c>
      <c r="E128" s="150" t="n">
        <v>1</v>
      </c>
      <c r="F128" s="16">
        <f>IFERROR(INDEX(Inventario!$I$5:$I$124,MATCH($B128,Inventario!$A$5:$A$124,0)),"")</f>
        <v/>
      </c>
      <c r="G128" s="152" t="n">
        <v>0</v>
      </c>
      <c r="H128" s="16">
        <f>IFERROR($F128*(1-$G128),"")</f>
        <v/>
      </c>
      <c r="I128" s="16">
        <f>IFERROR($E128*$H128,"")</f>
        <v/>
      </c>
      <c r="J128" s="16">
        <f>IFERROR($E128*INDEX(Inventario!$H$5:$H$124,MATCH($B128,Inventario!$A$5:$A$124,0)),"")</f>
        <v/>
      </c>
      <c r="K128" s="16">
        <f>IFERROR($I128-$J128,"")</f>
        <v/>
      </c>
      <c r="L128" s="15">
        <f>IFERROR($K128/$I128,"")</f>
        <v/>
      </c>
    </row>
    <row r="129" ht="15" customHeight="1" s="27">
      <c r="A129" s="148" t="n">
        <v>46214</v>
      </c>
      <c r="B129" s="147" t="inlineStr">
        <is>
          <t>SKU-017</t>
        </is>
      </c>
      <c r="C129" s="13">
        <f>IFERROR(INDEX(Inventario!$B$5:$B$124,MATCH($B129,Inventario!$A$5:$A$124,0)),"")</f>
        <v/>
      </c>
      <c r="D129" s="13">
        <f>IFERROR(INDEX(Inventario!$D$5:$D$124,MATCH($B129,Inventario!$A$5:$A$124,0)),"")</f>
        <v/>
      </c>
      <c r="E129" s="150" t="n">
        <v>1</v>
      </c>
      <c r="F129" s="16">
        <f>IFERROR(INDEX(Inventario!$I$5:$I$124,MATCH($B129,Inventario!$A$5:$A$124,0)),"")</f>
        <v/>
      </c>
      <c r="G129" s="152" t="n">
        <v>0</v>
      </c>
      <c r="H129" s="16">
        <f>IFERROR($F129*(1-$G129),"")</f>
        <v/>
      </c>
      <c r="I129" s="16">
        <f>IFERROR($E129*$H129,"")</f>
        <v/>
      </c>
      <c r="J129" s="16">
        <f>IFERROR($E129*INDEX(Inventario!$H$5:$H$124,MATCH($B129,Inventario!$A$5:$A$124,0)),"")</f>
        <v/>
      </c>
      <c r="K129" s="16">
        <f>IFERROR($I129-$J129,"")</f>
        <v/>
      </c>
      <c r="L129" s="15">
        <f>IFERROR($K129/$I129,"")</f>
        <v/>
      </c>
    </row>
    <row r="130" ht="15" customHeight="1" s="27">
      <c r="A130" s="148" t="n">
        <v>46214</v>
      </c>
      <c r="B130" s="147" t="inlineStr">
        <is>
          <t>SKU-018</t>
        </is>
      </c>
      <c r="C130" s="13">
        <f>IFERROR(INDEX(Inventario!$B$5:$B$124,MATCH($B130,Inventario!$A$5:$A$124,0)),"")</f>
        <v/>
      </c>
      <c r="D130" s="13">
        <f>IFERROR(INDEX(Inventario!$D$5:$D$124,MATCH($B130,Inventario!$A$5:$A$124,0)),"")</f>
        <v/>
      </c>
      <c r="E130" s="150" t="n">
        <v>1</v>
      </c>
      <c r="F130" s="16">
        <f>IFERROR(INDEX(Inventario!$I$5:$I$124,MATCH($B130,Inventario!$A$5:$A$124,0)),"")</f>
        <v/>
      </c>
      <c r="G130" s="152" t="n">
        <v>0</v>
      </c>
      <c r="H130" s="16">
        <f>IFERROR($F130*(1-$G130),"")</f>
        <v/>
      </c>
      <c r="I130" s="16">
        <f>IFERROR($E130*$H130,"")</f>
        <v/>
      </c>
      <c r="J130" s="16">
        <f>IFERROR($E130*INDEX(Inventario!$H$5:$H$124,MATCH($B130,Inventario!$A$5:$A$124,0)),"")</f>
        <v/>
      </c>
      <c r="K130" s="16">
        <f>IFERROR($I130-$J130,"")</f>
        <v/>
      </c>
      <c r="L130" s="15">
        <f>IFERROR($K130/$I130,"")</f>
        <v/>
      </c>
    </row>
    <row r="131" ht="15" customHeight="1" s="27">
      <c r="A131" s="148" t="n">
        <v>46214</v>
      </c>
      <c r="B131" s="147" t="inlineStr">
        <is>
          <t>SKU-024</t>
        </is>
      </c>
      <c r="C131" s="13">
        <f>IFERROR(INDEX(Inventario!$B$5:$B$124,MATCH($B131,Inventario!$A$5:$A$124,0)),"")</f>
        <v/>
      </c>
      <c r="D131" s="13">
        <f>IFERROR(INDEX(Inventario!$D$5:$D$124,MATCH($B131,Inventario!$A$5:$A$124,0)),"")</f>
        <v/>
      </c>
      <c r="E131" s="150" t="n">
        <v>1</v>
      </c>
      <c r="F131" s="16">
        <f>IFERROR(INDEX(Inventario!$I$5:$I$124,MATCH($B131,Inventario!$A$5:$A$124,0)),"")</f>
        <v/>
      </c>
      <c r="G131" s="152" t="n">
        <v>0</v>
      </c>
      <c r="H131" s="16">
        <f>IFERROR($F131*(1-$G131),"")</f>
        <v/>
      </c>
      <c r="I131" s="16">
        <f>IFERROR($E131*$H131,"")</f>
        <v/>
      </c>
      <c r="J131" s="16">
        <f>IFERROR($E131*INDEX(Inventario!$H$5:$H$124,MATCH($B131,Inventario!$A$5:$A$124,0)),"")</f>
        <v/>
      </c>
      <c r="K131" s="16">
        <f>IFERROR($I131-$J131,"")</f>
        <v/>
      </c>
      <c r="L131" s="15">
        <f>IFERROR($K131/$I131,"")</f>
        <v/>
      </c>
    </row>
    <row r="132" ht="15" customHeight="1" s="27">
      <c r="A132" s="148" t="n">
        <v>46214</v>
      </c>
      <c r="B132" s="147" t="inlineStr">
        <is>
          <t>SKU-027</t>
        </is>
      </c>
      <c r="C132" s="13">
        <f>IFERROR(INDEX(Inventario!$B$5:$B$124,MATCH($B132,Inventario!$A$5:$A$124,0)),"")</f>
        <v/>
      </c>
      <c r="D132" s="13">
        <f>IFERROR(INDEX(Inventario!$D$5:$D$124,MATCH($B132,Inventario!$A$5:$A$124,0)),"")</f>
        <v/>
      </c>
      <c r="E132" s="150" t="n">
        <v>1</v>
      </c>
      <c r="F132" s="16">
        <f>IFERROR(INDEX(Inventario!$I$5:$I$124,MATCH($B132,Inventario!$A$5:$A$124,0)),"")</f>
        <v/>
      </c>
      <c r="G132" s="152" t="n">
        <v>0.1</v>
      </c>
      <c r="H132" s="16">
        <f>IFERROR($F132*(1-$G132),"")</f>
        <v/>
      </c>
      <c r="I132" s="16">
        <f>IFERROR($E132*$H132,"")</f>
        <v/>
      </c>
      <c r="J132" s="16">
        <f>IFERROR($E132*INDEX(Inventario!$H$5:$H$124,MATCH($B132,Inventario!$A$5:$A$124,0)),"")</f>
        <v/>
      </c>
      <c r="K132" s="16">
        <f>IFERROR($I132-$J132,"")</f>
        <v/>
      </c>
      <c r="L132" s="15">
        <f>IFERROR($K132/$I132,"")</f>
        <v/>
      </c>
    </row>
    <row r="133" ht="15" customHeight="1" s="27">
      <c r="A133" s="148" t="n">
        <v>46214</v>
      </c>
      <c r="B133" s="147" t="inlineStr">
        <is>
          <t>SKU-032</t>
        </is>
      </c>
      <c r="C133" s="13">
        <f>IFERROR(INDEX(Inventario!$B$5:$B$124,MATCH($B133,Inventario!$A$5:$A$124,0)),"")</f>
        <v/>
      </c>
      <c r="D133" s="13">
        <f>IFERROR(INDEX(Inventario!$D$5:$D$124,MATCH($B133,Inventario!$A$5:$A$124,0)),"")</f>
        <v/>
      </c>
      <c r="E133" s="150" t="n">
        <v>3</v>
      </c>
      <c r="F133" s="16">
        <f>IFERROR(INDEX(Inventario!$I$5:$I$124,MATCH($B133,Inventario!$A$5:$A$124,0)),"")</f>
        <v/>
      </c>
      <c r="G133" s="152" t="n">
        <v>0.5</v>
      </c>
      <c r="H133" s="16">
        <f>IFERROR($F133*(1-$G133),"")</f>
        <v/>
      </c>
      <c r="I133" s="16">
        <f>IFERROR($E133*$H133,"")</f>
        <v/>
      </c>
      <c r="J133" s="16">
        <f>IFERROR($E133*INDEX(Inventario!$H$5:$H$124,MATCH($B133,Inventario!$A$5:$A$124,0)),"")</f>
        <v/>
      </c>
      <c r="K133" s="16">
        <f>IFERROR($I133-$J133,"")</f>
        <v/>
      </c>
      <c r="L133" s="15">
        <f>IFERROR($K133/$I133,"")</f>
        <v/>
      </c>
    </row>
    <row r="134" ht="15" customHeight="1" s="27">
      <c r="A134" s="148" t="n">
        <v>46214</v>
      </c>
      <c r="B134" s="147" t="inlineStr">
        <is>
          <t>SKU-033</t>
        </is>
      </c>
      <c r="C134" s="13">
        <f>IFERROR(INDEX(Inventario!$B$5:$B$124,MATCH($B134,Inventario!$A$5:$A$124,0)),"")</f>
        <v/>
      </c>
      <c r="D134" s="13">
        <f>IFERROR(INDEX(Inventario!$D$5:$D$124,MATCH($B134,Inventario!$A$5:$A$124,0)),"")</f>
        <v/>
      </c>
      <c r="E134" s="150" t="n">
        <v>2</v>
      </c>
      <c r="F134" s="16">
        <f>IFERROR(INDEX(Inventario!$I$5:$I$124,MATCH($B134,Inventario!$A$5:$A$124,0)),"")</f>
        <v/>
      </c>
      <c r="G134" s="152" t="n">
        <v>0</v>
      </c>
      <c r="H134" s="16">
        <f>IFERROR($F134*(1-$G134),"")</f>
        <v/>
      </c>
      <c r="I134" s="16">
        <f>IFERROR($E134*$H134,"")</f>
        <v/>
      </c>
      <c r="J134" s="16">
        <f>IFERROR($E134*INDEX(Inventario!$H$5:$H$124,MATCH($B134,Inventario!$A$5:$A$124,0)),"")</f>
        <v/>
      </c>
      <c r="K134" s="16">
        <f>IFERROR($I134-$J134,"")</f>
        <v/>
      </c>
      <c r="L134" s="15">
        <f>IFERROR($K134/$I134,"")</f>
        <v/>
      </c>
    </row>
    <row r="135" ht="15" customHeight="1" s="27">
      <c r="A135" s="148" t="n">
        <v>46214</v>
      </c>
      <c r="B135" s="147" t="inlineStr">
        <is>
          <t>SKU-034</t>
        </is>
      </c>
      <c r="C135" s="13">
        <f>IFERROR(INDEX(Inventario!$B$5:$B$124,MATCH($B135,Inventario!$A$5:$A$124,0)),"")</f>
        <v/>
      </c>
      <c r="D135" s="13">
        <f>IFERROR(INDEX(Inventario!$D$5:$D$124,MATCH($B135,Inventario!$A$5:$A$124,0)),"")</f>
        <v/>
      </c>
      <c r="E135" s="150" t="n">
        <v>1</v>
      </c>
      <c r="F135" s="16">
        <f>IFERROR(INDEX(Inventario!$I$5:$I$124,MATCH($B135,Inventario!$A$5:$A$124,0)),"")</f>
        <v/>
      </c>
      <c r="G135" s="152" t="n">
        <v>0</v>
      </c>
      <c r="H135" s="16">
        <f>IFERROR($F135*(1-$G135),"")</f>
        <v/>
      </c>
      <c r="I135" s="16">
        <f>IFERROR($E135*$H135,"")</f>
        <v/>
      </c>
      <c r="J135" s="16">
        <f>IFERROR($E135*INDEX(Inventario!$H$5:$H$124,MATCH($B135,Inventario!$A$5:$A$124,0)),"")</f>
        <v/>
      </c>
      <c r="K135" s="16">
        <f>IFERROR($I135-$J135,"")</f>
        <v/>
      </c>
      <c r="L135" s="15">
        <f>IFERROR($K135/$I135,"")</f>
        <v/>
      </c>
    </row>
    <row r="136" ht="15" customHeight="1" s="27">
      <c r="A136" s="148" t="n">
        <v>46214</v>
      </c>
      <c r="B136" s="147" t="inlineStr">
        <is>
          <t>SKU-035</t>
        </is>
      </c>
      <c r="C136" s="13">
        <f>IFERROR(INDEX(Inventario!$B$5:$B$124,MATCH($B136,Inventario!$A$5:$A$124,0)),"")</f>
        <v/>
      </c>
      <c r="D136" s="13">
        <f>IFERROR(INDEX(Inventario!$D$5:$D$124,MATCH($B136,Inventario!$A$5:$A$124,0)),"")</f>
        <v/>
      </c>
      <c r="E136" s="150" t="n">
        <v>1</v>
      </c>
      <c r="F136" s="16">
        <f>IFERROR(INDEX(Inventario!$I$5:$I$124,MATCH($B136,Inventario!$A$5:$A$124,0)),"")</f>
        <v/>
      </c>
      <c r="G136" s="152" t="n">
        <v>0</v>
      </c>
      <c r="H136" s="16">
        <f>IFERROR($F136*(1-$G136),"")</f>
        <v/>
      </c>
      <c r="I136" s="16">
        <f>IFERROR($E136*$H136,"")</f>
        <v/>
      </c>
      <c r="J136" s="16">
        <f>IFERROR($E136*INDEX(Inventario!$H$5:$H$124,MATCH($B136,Inventario!$A$5:$A$124,0)),"")</f>
        <v/>
      </c>
      <c r="K136" s="16">
        <f>IFERROR($I136-$J136,"")</f>
        <v/>
      </c>
      <c r="L136" s="15">
        <f>IFERROR($K136/$I136,"")</f>
        <v/>
      </c>
    </row>
    <row r="137" ht="15" customHeight="1" s="27">
      <c r="A137" s="148" t="n">
        <v>46214</v>
      </c>
      <c r="B137" s="147" t="inlineStr">
        <is>
          <t>SKU-036</t>
        </is>
      </c>
      <c r="C137" s="13">
        <f>IFERROR(INDEX(Inventario!$B$5:$B$124,MATCH($B137,Inventario!$A$5:$A$124,0)),"")</f>
        <v/>
      </c>
      <c r="D137" s="13">
        <f>IFERROR(INDEX(Inventario!$D$5:$D$124,MATCH($B137,Inventario!$A$5:$A$124,0)),"")</f>
        <v/>
      </c>
      <c r="E137" s="150" t="n">
        <v>2</v>
      </c>
      <c r="F137" s="16">
        <f>IFERROR(INDEX(Inventario!$I$5:$I$124,MATCH($B137,Inventario!$A$5:$A$124,0)),"")</f>
        <v/>
      </c>
      <c r="G137" s="152" t="n">
        <v>0</v>
      </c>
      <c r="H137" s="16">
        <f>IFERROR($F137*(1-$G137),"")</f>
        <v/>
      </c>
      <c r="I137" s="16">
        <f>IFERROR($E137*$H137,"")</f>
        <v/>
      </c>
      <c r="J137" s="16">
        <f>IFERROR($E137*INDEX(Inventario!$H$5:$H$124,MATCH($B137,Inventario!$A$5:$A$124,0)),"")</f>
        <v/>
      </c>
      <c r="K137" s="16">
        <f>IFERROR($I137-$J137,"")</f>
        <v/>
      </c>
      <c r="L137" s="15">
        <f>IFERROR($K137/$I137,"")</f>
        <v/>
      </c>
    </row>
    <row r="138" ht="15" customHeight="1" s="27">
      <c r="A138" s="148" t="n">
        <v>46214</v>
      </c>
      <c r="B138" s="147" t="inlineStr">
        <is>
          <t>SKU-037</t>
        </is>
      </c>
      <c r="C138" s="13">
        <f>IFERROR(INDEX(Inventario!$B$5:$B$124,MATCH($B138,Inventario!$A$5:$A$124,0)),"")</f>
        <v/>
      </c>
      <c r="D138" s="13">
        <f>IFERROR(INDEX(Inventario!$D$5:$D$124,MATCH($B138,Inventario!$A$5:$A$124,0)),"")</f>
        <v/>
      </c>
      <c r="E138" s="150" t="n">
        <v>2</v>
      </c>
      <c r="F138" s="16">
        <f>IFERROR(INDEX(Inventario!$I$5:$I$124,MATCH($B138,Inventario!$A$5:$A$124,0)),"")</f>
        <v/>
      </c>
      <c r="G138" s="152" t="n">
        <v>0.3</v>
      </c>
      <c r="H138" s="16">
        <f>IFERROR($F138*(1-$G138),"")</f>
        <v/>
      </c>
      <c r="I138" s="16">
        <f>IFERROR($E138*$H138,"")</f>
        <v/>
      </c>
      <c r="J138" s="16">
        <f>IFERROR($E138*INDEX(Inventario!$H$5:$H$124,MATCH($B138,Inventario!$A$5:$A$124,0)),"")</f>
        <v/>
      </c>
      <c r="K138" s="16">
        <f>IFERROR($I138-$J138,"")</f>
        <v/>
      </c>
      <c r="L138" s="15">
        <f>IFERROR($K138/$I138,"")</f>
        <v/>
      </c>
    </row>
    <row r="139" ht="15" customHeight="1" s="27">
      <c r="A139" s="148" t="n">
        <v>46215</v>
      </c>
      <c r="B139" s="147" t="inlineStr">
        <is>
          <t>SKU-001</t>
        </is>
      </c>
      <c r="C139" s="13">
        <f>IFERROR(INDEX(Inventario!$B$5:$B$124,MATCH($B139,Inventario!$A$5:$A$124,0)),"")</f>
        <v/>
      </c>
      <c r="D139" s="13">
        <f>IFERROR(INDEX(Inventario!$D$5:$D$124,MATCH($B139,Inventario!$A$5:$A$124,0)),"")</f>
        <v/>
      </c>
      <c r="E139" s="150" t="n">
        <v>2</v>
      </c>
      <c r="F139" s="16">
        <f>IFERROR(INDEX(Inventario!$I$5:$I$124,MATCH($B139,Inventario!$A$5:$A$124,0)),"")</f>
        <v/>
      </c>
      <c r="G139" s="152" t="n">
        <v>0.1</v>
      </c>
      <c r="H139" s="16">
        <f>IFERROR($F139*(1-$G139),"")</f>
        <v/>
      </c>
      <c r="I139" s="16">
        <f>IFERROR($E139*$H139,"")</f>
        <v/>
      </c>
      <c r="J139" s="16">
        <f>IFERROR($E139*INDEX(Inventario!$H$5:$H$124,MATCH($B139,Inventario!$A$5:$A$124,0)),"")</f>
        <v/>
      </c>
      <c r="K139" s="16">
        <f>IFERROR($I139-$J139,"")</f>
        <v/>
      </c>
      <c r="L139" s="15">
        <f>IFERROR($K139/$I139,"")</f>
        <v/>
      </c>
    </row>
    <row r="140" ht="15" customHeight="1" s="27">
      <c r="A140" s="148" t="n">
        <v>46215</v>
      </c>
      <c r="B140" s="147" t="inlineStr">
        <is>
          <t>SKU-002</t>
        </is>
      </c>
      <c r="C140" s="13">
        <f>IFERROR(INDEX(Inventario!$B$5:$B$124,MATCH($B140,Inventario!$A$5:$A$124,0)),"")</f>
        <v/>
      </c>
      <c r="D140" s="13">
        <f>IFERROR(INDEX(Inventario!$D$5:$D$124,MATCH($B140,Inventario!$A$5:$A$124,0)),"")</f>
        <v/>
      </c>
      <c r="E140" s="150" t="n">
        <v>3</v>
      </c>
      <c r="F140" s="16">
        <f>IFERROR(INDEX(Inventario!$I$5:$I$124,MATCH($B140,Inventario!$A$5:$A$124,0)),"")</f>
        <v/>
      </c>
      <c r="G140" s="152" t="n">
        <v>0</v>
      </c>
      <c r="H140" s="16">
        <f>IFERROR($F140*(1-$G140),"")</f>
        <v/>
      </c>
      <c r="I140" s="16">
        <f>IFERROR($E140*$H140,"")</f>
        <v/>
      </c>
      <c r="J140" s="16">
        <f>IFERROR($E140*INDEX(Inventario!$H$5:$H$124,MATCH($B140,Inventario!$A$5:$A$124,0)),"")</f>
        <v/>
      </c>
      <c r="K140" s="16">
        <f>IFERROR($I140-$J140,"")</f>
        <v/>
      </c>
      <c r="L140" s="15">
        <f>IFERROR($K140/$I140,"")</f>
        <v/>
      </c>
    </row>
    <row r="141" ht="15" customHeight="1" s="27">
      <c r="A141" s="148" t="n">
        <v>46215</v>
      </c>
      <c r="B141" s="147" t="inlineStr">
        <is>
          <t>SKU-007</t>
        </is>
      </c>
      <c r="C141" s="13">
        <f>IFERROR(INDEX(Inventario!$B$5:$B$124,MATCH($B141,Inventario!$A$5:$A$124,0)),"")</f>
        <v/>
      </c>
      <c r="D141" s="13">
        <f>IFERROR(INDEX(Inventario!$D$5:$D$124,MATCH($B141,Inventario!$A$5:$A$124,0)),"")</f>
        <v/>
      </c>
      <c r="E141" s="150" t="n">
        <v>3</v>
      </c>
      <c r="F141" s="16">
        <f>IFERROR(INDEX(Inventario!$I$5:$I$124,MATCH($B141,Inventario!$A$5:$A$124,0)),"")</f>
        <v/>
      </c>
      <c r="G141" s="152" t="n">
        <v>0</v>
      </c>
      <c r="H141" s="16">
        <f>IFERROR($F141*(1-$G141),"")</f>
        <v/>
      </c>
      <c r="I141" s="16">
        <f>IFERROR($E141*$H141,"")</f>
        <v/>
      </c>
      <c r="J141" s="16">
        <f>IFERROR($E141*INDEX(Inventario!$H$5:$H$124,MATCH($B141,Inventario!$A$5:$A$124,0)),"")</f>
        <v/>
      </c>
      <c r="K141" s="16">
        <f>IFERROR($I141-$J141,"")</f>
        <v/>
      </c>
      <c r="L141" s="15">
        <f>IFERROR($K141/$I141,"")</f>
        <v/>
      </c>
    </row>
    <row r="142" ht="15" customHeight="1" s="27">
      <c r="A142" s="148" t="n">
        <v>46215</v>
      </c>
      <c r="B142" s="147" t="inlineStr">
        <is>
          <t>SKU-008</t>
        </is>
      </c>
      <c r="C142" s="13">
        <f>IFERROR(INDEX(Inventario!$B$5:$B$124,MATCH($B142,Inventario!$A$5:$A$124,0)),"")</f>
        <v/>
      </c>
      <c r="D142" s="13">
        <f>IFERROR(INDEX(Inventario!$D$5:$D$124,MATCH($B142,Inventario!$A$5:$A$124,0)),"")</f>
        <v/>
      </c>
      <c r="E142" s="150" t="n">
        <v>1</v>
      </c>
      <c r="F142" s="16">
        <f>IFERROR(INDEX(Inventario!$I$5:$I$124,MATCH($B142,Inventario!$A$5:$A$124,0)),"")</f>
        <v/>
      </c>
      <c r="G142" s="152" t="n">
        <v>0</v>
      </c>
      <c r="H142" s="16">
        <f>IFERROR($F142*(1-$G142),"")</f>
        <v/>
      </c>
      <c r="I142" s="16">
        <f>IFERROR($E142*$H142,"")</f>
        <v/>
      </c>
      <c r="J142" s="16">
        <f>IFERROR($E142*INDEX(Inventario!$H$5:$H$124,MATCH($B142,Inventario!$A$5:$A$124,0)),"")</f>
        <v/>
      </c>
      <c r="K142" s="16">
        <f>IFERROR($I142-$J142,"")</f>
        <v/>
      </c>
      <c r="L142" s="15">
        <f>IFERROR($K142/$I142,"")</f>
        <v/>
      </c>
    </row>
    <row r="143" ht="15" customHeight="1" s="27">
      <c r="A143" s="148" t="n">
        <v>46215</v>
      </c>
      <c r="B143" s="147" t="inlineStr">
        <is>
          <t>SKU-010</t>
        </is>
      </c>
      <c r="C143" s="13">
        <f>IFERROR(INDEX(Inventario!$B$5:$B$124,MATCH($B143,Inventario!$A$5:$A$124,0)),"")</f>
        <v/>
      </c>
      <c r="D143" s="13">
        <f>IFERROR(INDEX(Inventario!$D$5:$D$124,MATCH($B143,Inventario!$A$5:$A$124,0)),"")</f>
        <v/>
      </c>
      <c r="E143" s="150" t="n">
        <v>1</v>
      </c>
      <c r="F143" s="16">
        <f>IFERROR(INDEX(Inventario!$I$5:$I$124,MATCH($B143,Inventario!$A$5:$A$124,0)),"")</f>
        <v/>
      </c>
      <c r="G143" s="152" t="n">
        <v>0.1</v>
      </c>
      <c r="H143" s="16">
        <f>IFERROR($F143*(1-$G143),"")</f>
        <v/>
      </c>
      <c r="I143" s="16">
        <f>IFERROR($E143*$H143,"")</f>
        <v/>
      </c>
      <c r="J143" s="16">
        <f>IFERROR($E143*INDEX(Inventario!$H$5:$H$124,MATCH($B143,Inventario!$A$5:$A$124,0)),"")</f>
        <v/>
      </c>
      <c r="K143" s="16">
        <f>IFERROR($I143-$J143,"")</f>
        <v/>
      </c>
      <c r="L143" s="15">
        <f>IFERROR($K143/$I143,"")</f>
        <v/>
      </c>
    </row>
    <row r="144" ht="15" customHeight="1" s="27">
      <c r="A144" s="148" t="n">
        <v>46215</v>
      </c>
      <c r="B144" s="147" t="inlineStr">
        <is>
          <t>SKU-011</t>
        </is>
      </c>
      <c r="C144" s="13">
        <f>IFERROR(INDEX(Inventario!$B$5:$B$124,MATCH($B144,Inventario!$A$5:$A$124,0)),"")</f>
        <v/>
      </c>
      <c r="D144" s="13">
        <f>IFERROR(INDEX(Inventario!$D$5:$D$124,MATCH($B144,Inventario!$A$5:$A$124,0)),"")</f>
        <v/>
      </c>
      <c r="E144" s="150" t="n">
        <v>1</v>
      </c>
      <c r="F144" s="16">
        <f>IFERROR(INDEX(Inventario!$I$5:$I$124,MATCH($B144,Inventario!$A$5:$A$124,0)),"")</f>
        <v/>
      </c>
      <c r="G144" s="152" t="n">
        <v>0</v>
      </c>
      <c r="H144" s="16">
        <f>IFERROR($F144*(1-$G144),"")</f>
        <v/>
      </c>
      <c r="I144" s="16">
        <f>IFERROR($E144*$H144,"")</f>
        <v/>
      </c>
      <c r="J144" s="16">
        <f>IFERROR($E144*INDEX(Inventario!$H$5:$H$124,MATCH($B144,Inventario!$A$5:$A$124,0)),"")</f>
        <v/>
      </c>
      <c r="K144" s="16">
        <f>IFERROR($I144-$J144,"")</f>
        <v/>
      </c>
      <c r="L144" s="15">
        <f>IFERROR($K144/$I144,"")</f>
        <v/>
      </c>
    </row>
    <row r="145" ht="15" customHeight="1" s="27">
      <c r="A145" s="148" t="n">
        <v>46215</v>
      </c>
      <c r="B145" s="147" t="inlineStr">
        <is>
          <t>SKU-014</t>
        </is>
      </c>
      <c r="C145" s="13">
        <f>IFERROR(INDEX(Inventario!$B$5:$B$124,MATCH($B145,Inventario!$A$5:$A$124,0)),"")</f>
        <v/>
      </c>
      <c r="D145" s="13">
        <f>IFERROR(INDEX(Inventario!$D$5:$D$124,MATCH($B145,Inventario!$A$5:$A$124,0)),"")</f>
        <v/>
      </c>
      <c r="E145" s="150" t="n">
        <v>1</v>
      </c>
      <c r="F145" s="16">
        <f>IFERROR(INDEX(Inventario!$I$5:$I$124,MATCH($B145,Inventario!$A$5:$A$124,0)),"")</f>
        <v/>
      </c>
      <c r="G145" s="152" t="n">
        <v>0</v>
      </c>
      <c r="H145" s="16">
        <f>IFERROR($F145*(1-$G145),"")</f>
        <v/>
      </c>
      <c r="I145" s="16">
        <f>IFERROR($E145*$H145,"")</f>
        <v/>
      </c>
      <c r="J145" s="16">
        <f>IFERROR($E145*INDEX(Inventario!$H$5:$H$124,MATCH($B145,Inventario!$A$5:$A$124,0)),"")</f>
        <v/>
      </c>
      <c r="K145" s="16">
        <f>IFERROR($I145-$J145,"")</f>
        <v/>
      </c>
      <c r="L145" s="15">
        <f>IFERROR($K145/$I145,"")</f>
        <v/>
      </c>
    </row>
    <row r="146" ht="15" customHeight="1" s="27">
      <c r="A146" s="148" t="n">
        <v>46215</v>
      </c>
      <c r="B146" s="147" t="inlineStr">
        <is>
          <t>SKU-017</t>
        </is>
      </c>
      <c r="C146" s="13">
        <f>IFERROR(INDEX(Inventario!$B$5:$B$124,MATCH($B146,Inventario!$A$5:$A$124,0)),"")</f>
        <v/>
      </c>
      <c r="D146" s="13">
        <f>IFERROR(INDEX(Inventario!$D$5:$D$124,MATCH($B146,Inventario!$A$5:$A$124,0)),"")</f>
        <v/>
      </c>
      <c r="E146" s="150" t="n">
        <v>1</v>
      </c>
      <c r="F146" s="16">
        <f>IFERROR(INDEX(Inventario!$I$5:$I$124,MATCH($B146,Inventario!$A$5:$A$124,0)),"")</f>
        <v/>
      </c>
      <c r="G146" s="152" t="n">
        <v>0</v>
      </c>
      <c r="H146" s="16">
        <f>IFERROR($F146*(1-$G146),"")</f>
        <v/>
      </c>
      <c r="I146" s="16">
        <f>IFERROR($E146*$H146,"")</f>
        <v/>
      </c>
      <c r="J146" s="16">
        <f>IFERROR($E146*INDEX(Inventario!$H$5:$H$124,MATCH($B146,Inventario!$A$5:$A$124,0)),"")</f>
        <v/>
      </c>
      <c r="K146" s="16">
        <f>IFERROR($I146-$J146,"")</f>
        <v/>
      </c>
      <c r="L146" s="15">
        <f>IFERROR($K146/$I146,"")</f>
        <v/>
      </c>
    </row>
    <row r="147" ht="15" customHeight="1" s="27">
      <c r="A147" s="148" t="n">
        <v>46215</v>
      </c>
      <c r="B147" s="147" t="inlineStr">
        <is>
          <t>SKU-018</t>
        </is>
      </c>
      <c r="C147" s="13">
        <f>IFERROR(INDEX(Inventario!$B$5:$B$124,MATCH($B147,Inventario!$A$5:$A$124,0)),"")</f>
        <v/>
      </c>
      <c r="D147" s="13">
        <f>IFERROR(INDEX(Inventario!$D$5:$D$124,MATCH($B147,Inventario!$A$5:$A$124,0)),"")</f>
        <v/>
      </c>
      <c r="E147" s="150" t="n">
        <v>1</v>
      </c>
      <c r="F147" s="16">
        <f>IFERROR(INDEX(Inventario!$I$5:$I$124,MATCH($B147,Inventario!$A$5:$A$124,0)),"")</f>
        <v/>
      </c>
      <c r="G147" s="152" t="n">
        <v>0</v>
      </c>
      <c r="H147" s="16">
        <f>IFERROR($F147*(1-$G147),"")</f>
        <v/>
      </c>
      <c r="I147" s="16">
        <f>IFERROR($E147*$H147,"")</f>
        <v/>
      </c>
      <c r="J147" s="16">
        <f>IFERROR($E147*INDEX(Inventario!$H$5:$H$124,MATCH($B147,Inventario!$A$5:$A$124,0)),"")</f>
        <v/>
      </c>
      <c r="K147" s="16">
        <f>IFERROR($I147-$J147,"")</f>
        <v/>
      </c>
      <c r="L147" s="15">
        <f>IFERROR($K147/$I147,"")</f>
        <v/>
      </c>
    </row>
    <row r="148" ht="15" customHeight="1" s="27">
      <c r="A148" s="148" t="n">
        <v>46215</v>
      </c>
      <c r="B148" s="147" t="inlineStr">
        <is>
          <t>SKU-020</t>
        </is>
      </c>
      <c r="C148" s="13">
        <f>IFERROR(INDEX(Inventario!$B$5:$B$124,MATCH($B148,Inventario!$A$5:$A$124,0)),"")</f>
        <v/>
      </c>
      <c r="D148" s="13">
        <f>IFERROR(INDEX(Inventario!$D$5:$D$124,MATCH($B148,Inventario!$A$5:$A$124,0)),"")</f>
        <v/>
      </c>
      <c r="E148" s="150" t="n">
        <v>1</v>
      </c>
      <c r="F148" s="16">
        <f>IFERROR(INDEX(Inventario!$I$5:$I$124,MATCH($B148,Inventario!$A$5:$A$124,0)),"")</f>
        <v/>
      </c>
      <c r="G148" s="152" t="n">
        <v>0.2</v>
      </c>
      <c r="H148" s="16">
        <f>IFERROR($F148*(1-$G148),"")</f>
        <v/>
      </c>
      <c r="I148" s="16">
        <f>IFERROR($E148*$H148,"")</f>
        <v/>
      </c>
      <c r="J148" s="16">
        <f>IFERROR($E148*INDEX(Inventario!$H$5:$H$124,MATCH($B148,Inventario!$A$5:$A$124,0)),"")</f>
        <v/>
      </c>
      <c r="K148" s="16">
        <f>IFERROR($I148-$J148,"")</f>
        <v/>
      </c>
      <c r="L148" s="15">
        <f>IFERROR($K148/$I148,"")</f>
        <v/>
      </c>
    </row>
    <row r="149" ht="15" customHeight="1" s="27">
      <c r="A149" s="148" t="n">
        <v>46215</v>
      </c>
      <c r="B149" s="147" t="inlineStr">
        <is>
          <t>SKU-023</t>
        </is>
      </c>
      <c r="C149" s="13">
        <f>IFERROR(INDEX(Inventario!$B$5:$B$124,MATCH($B149,Inventario!$A$5:$A$124,0)),"")</f>
        <v/>
      </c>
      <c r="D149" s="13">
        <f>IFERROR(INDEX(Inventario!$D$5:$D$124,MATCH($B149,Inventario!$A$5:$A$124,0)),"")</f>
        <v/>
      </c>
      <c r="E149" s="150" t="n">
        <v>2</v>
      </c>
      <c r="F149" s="16">
        <f>IFERROR(INDEX(Inventario!$I$5:$I$124,MATCH($B149,Inventario!$A$5:$A$124,0)),"")</f>
        <v/>
      </c>
      <c r="G149" s="152" t="n">
        <v>0</v>
      </c>
      <c r="H149" s="16">
        <f>IFERROR($F149*(1-$G149),"")</f>
        <v/>
      </c>
      <c r="I149" s="16">
        <f>IFERROR($E149*$H149,"")</f>
        <v/>
      </c>
      <c r="J149" s="16">
        <f>IFERROR($E149*INDEX(Inventario!$H$5:$H$124,MATCH($B149,Inventario!$A$5:$A$124,0)),"")</f>
        <v/>
      </c>
      <c r="K149" s="16">
        <f>IFERROR($I149-$J149,"")</f>
        <v/>
      </c>
      <c r="L149" s="15">
        <f>IFERROR($K149/$I149,"")</f>
        <v/>
      </c>
    </row>
    <row r="150" ht="15" customHeight="1" s="27">
      <c r="A150" s="148" t="n">
        <v>46215</v>
      </c>
      <c r="B150" s="147" t="inlineStr">
        <is>
          <t>SKU-025</t>
        </is>
      </c>
      <c r="C150" s="13">
        <f>IFERROR(INDEX(Inventario!$B$5:$B$124,MATCH($B150,Inventario!$A$5:$A$124,0)),"")</f>
        <v/>
      </c>
      <c r="D150" s="13">
        <f>IFERROR(INDEX(Inventario!$D$5:$D$124,MATCH($B150,Inventario!$A$5:$A$124,0)),"")</f>
        <v/>
      </c>
      <c r="E150" s="150" t="n">
        <v>3</v>
      </c>
      <c r="F150" s="16">
        <f>IFERROR(INDEX(Inventario!$I$5:$I$124,MATCH($B150,Inventario!$A$5:$A$124,0)),"")</f>
        <v/>
      </c>
      <c r="G150" s="152" t="n">
        <v>0</v>
      </c>
      <c r="H150" s="16">
        <f>IFERROR($F150*(1-$G150),"")</f>
        <v/>
      </c>
      <c r="I150" s="16">
        <f>IFERROR($E150*$H150,"")</f>
        <v/>
      </c>
      <c r="J150" s="16">
        <f>IFERROR($E150*INDEX(Inventario!$H$5:$H$124,MATCH($B150,Inventario!$A$5:$A$124,0)),"")</f>
        <v/>
      </c>
      <c r="K150" s="16">
        <f>IFERROR($I150-$J150,"")</f>
        <v/>
      </c>
      <c r="L150" s="15">
        <f>IFERROR($K150/$I150,"")</f>
        <v/>
      </c>
    </row>
    <row r="151" ht="15" customHeight="1" s="27">
      <c r="A151" s="148" t="n">
        <v>46215</v>
      </c>
      <c r="B151" s="147" t="inlineStr">
        <is>
          <t>SKU-026</t>
        </is>
      </c>
      <c r="C151" s="13">
        <f>IFERROR(INDEX(Inventario!$B$5:$B$124,MATCH($B151,Inventario!$A$5:$A$124,0)),"")</f>
        <v/>
      </c>
      <c r="D151" s="13">
        <f>IFERROR(INDEX(Inventario!$D$5:$D$124,MATCH($B151,Inventario!$A$5:$A$124,0)),"")</f>
        <v/>
      </c>
      <c r="E151" s="150" t="n">
        <v>1</v>
      </c>
      <c r="F151" s="16">
        <f>IFERROR(INDEX(Inventario!$I$5:$I$124,MATCH($B151,Inventario!$A$5:$A$124,0)),"")</f>
        <v/>
      </c>
      <c r="G151" s="152" t="n">
        <v>0</v>
      </c>
      <c r="H151" s="16">
        <f>IFERROR($F151*(1-$G151),"")</f>
        <v/>
      </c>
      <c r="I151" s="16">
        <f>IFERROR($E151*$H151,"")</f>
        <v/>
      </c>
      <c r="J151" s="16">
        <f>IFERROR($E151*INDEX(Inventario!$H$5:$H$124,MATCH($B151,Inventario!$A$5:$A$124,0)),"")</f>
        <v/>
      </c>
      <c r="K151" s="16">
        <f>IFERROR($I151-$J151,"")</f>
        <v/>
      </c>
      <c r="L151" s="15">
        <f>IFERROR($K151/$I151,"")</f>
        <v/>
      </c>
    </row>
    <row r="152" ht="15" customHeight="1" s="27">
      <c r="A152" s="148" t="n">
        <v>46215</v>
      </c>
      <c r="B152" s="147" t="inlineStr">
        <is>
          <t>SKU-033</t>
        </is>
      </c>
      <c r="C152" s="13">
        <f>IFERROR(INDEX(Inventario!$B$5:$B$124,MATCH($B152,Inventario!$A$5:$A$124,0)),"")</f>
        <v/>
      </c>
      <c r="D152" s="13">
        <f>IFERROR(INDEX(Inventario!$D$5:$D$124,MATCH($B152,Inventario!$A$5:$A$124,0)),"")</f>
        <v/>
      </c>
      <c r="E152" s="150" t="n">
        <v>3</v>
      </c>
      <c r="F152" s="16">
        <f>IFERROR(INDEX(Inventario!$I$5:$I$124,MATCH($B152,Inventario!$A$5:$A$124,0)),"")</f>
        <v/>
      </c>
      <c r="G152" s="152" t="n">
        <v>0</v>
      </c>
      <c r="H152" s="16">
        <f>IFERROR($F152*(1-$G152),"")</f>
        <v/>
      </c>
      <c r="I152" s="16">
        <f>IFERROR($E152*$H152,"")</f>
        <v/>
      </c>
      <c r="J152" s="16">
        <f>IFERROR($E152*INDEX(Inventario!$H$5:$H$124,MATCH($B152,Inventario!$A$5:$A$124,0)),"")</f>
        <v/>
      </c>
      <c r="K152" s="16">
        <f>IFERROR($I152-$J152,"")</f>
        <v/>
      </c>
      <c r="L152" s="15">
        <f>IFERROR($K152/$I152,"")</f>
        <v/>
      </c>
    </row>
    <row r="153" ht="15" customHeight="1" s="27">
      <c r="A153" s="148" t="n">
        <v>46215</v>
      </c>
      <c r="B153" s="147" t="inlineStr">
        <is>
          <t>SKU-034</t>
        </is>
      </c>
      <c r="C153" s="13">
        <f>IFERROR(INDEX(Inventario!$B$5:$B$124,MATCH($B153,Inventario!$A$5:$A$124,0)),"")</f>
        <v/>
      </c>
      <c r="D153" s="13">
        <f>IFERROR(INDEX(Inventario!$D$5:$D$124,MATCH($B153,Inventario!$A$5:$A$124,0)),"")</f>
        <v/>
      </c>
      <c r="E153" s="150" t="n">
        <v>2</v>
      </c>
      <c r="F153" s="16">
        <f>IFERROR(INDEX(Inventario!$I$5:$I$124,MATCH($B153,Inventario!$A$5:$A$124,0)),"")</f>
        <v/>
      </c>
      <c r="G153" s="152" t="n">
        <v>0.1</v>
      </c>
      <c r="H153" s="16">
        <f>IFERROR($F153*(1-$G153),"")</f>
        <v/>
      </c>
      <c r="I153" s="16">
        <f>IFERROR($E153*$H153,"")</f>
        <v/>
      </c>
      <c r="J153" s="16">
        <f>IFERROR($E153*INDEX(Inventario!$H$5:$H$124,MATCH($B153,Inventario!$A$5:$A$124,0)),"")</f>
        <v/>
      </c>
      <c r="K153" s="16">
        <f>IFERROR($I153-$J153,"")</f>
        <v/>
      </c>
      <c r="L153" s="15">
        <f>IFERROR($K153/$I153,"")</f>
        <v/>
      </c>
    </row>
    <row r="154" ht="15" customHeight="1" s="27">
      <c r="A154" s="148" t="n">
        <v>46216</v>
      </c>
      <c r="B154" s="147" t="inlineStr">
        <is>
          <t>SKU-002</t>
        </is>
      </c>
      <c r="C154" s="13">
        <f>IFERROR(INDEX(Inventario!$B$5:$B$124,MATCH($B154,Inventario!$A$5:$A$124,0)),"")</f>
        <v/>
      </c>
      <c r="D154" s="13">
        <f>IFERROR(INDEX(Inventario!$D$5:$D$124,MATCH($B154,Inventario!$A$5:$A$124,0)),"")</f>
        <v/>
      </c>
      <c r="E154" s="150" t="n">
        <v>1</v>
      </c>
      <c r="F154" s="16">
        <f>IFERROR(INDEX(Inventario!$I$5:$I$124,MATCH($B154,Inventario!$A$5:$A$124,0)),"")</f>
        <v/>
      </c>
      <c r="G154" s="152" t="n">
        <v>0</v>
      </c>
      <c r="H154" s="16">
        <f>IFERROR($F154*(1-$G154),"")</f>
        <v/>
      </c>
      <c r="I154" s="16">
        <f>IFERROR($E154*$H154,"")</f>
        <v/>
      </c>
      <c r="J154" s="16">
        <f>IFERROR($E154*INDEX(Inventario!$H$5:$H$124,MATCH($B154,Inventario!$A$5:$A$124,0)),"")</f>
        <v/>
      </c>
      <c r="K154" s="16">
        <f>IFERROR($I154-$J154,"")</f>
        <v/>
      </c>
      <c r="L154" s="15">
        <f>IFERROR($K154/$I154,"")</f>
        <v/>
      </c>
    </row>
    <row r="155" ht="15" customHeight="1" s="27">
      <c r="A155" s="148" t="n">
        <v>46216</v>
      </c>
      <c r="B155" s="147" t="inlineStr">
        <is>
          <t>SKU-005</t>
        </is>
      </c>
      <c r="C155" s="13">
        <f>IFERROR(INDEX(Inventario!$B$5:$B$124,MATCH($B155,Inventario!$A$5:$A$124,0)),"")</f>
        <v/>
      </c>
      <c r="D155" s="13">
        <f>IFERROR(INDEX(Inventario!$D$5:$D$124,MATCH($B155,Inventario!$A$5:$A$124,0)),"")</f>
        <v/>
      </c>
      <c r="E155" s="150" t="n">
        <v>2</v>
      </c>
      <c r="F155" s="16">
        <f>IFERROR(INDEX(Inventario!$I$5:$I$124,MATCH($B155,Inventario!$A$5:$A$124,0)),"")</f>
        <v/>
      </c>
      <c r="G155" s="152" t="n">
        <v>0</v>
      </c>
      <c r="H155" s="16">
        <f>IFERROR($F155*(1-$G155),"")</f>
        <v/>
      </c>
      <c r="I155" s="16">
        <f>IFERROR($E155*$H155,"")</f>
        <v/>
      </c>
      <c r="J155" s="16">
        <f>IFERROR($E155*INDEX(Inventario!$H$5:$H$124,MATCH($B155,Inventario!$A$5:$A$124,0)),"")</f>
        <v/>
      </c>
      <c r="K155" s="16">
        <f>IFERROR($I155-$J155,"")</f>
        <v/>
      </c>
      <c r="L155" s="15">
        <f>IFERROR($K155/$I155,"")</f>
        <v/>
      </c>
    </row>
    <row r="156" ht="15" customHeight="1" s="27">
      <c r="A156" s="148" t="n">
        <v>46216</v>
      </c>
      <c r="B156" s="147" t="inlineStr">
        <is>
          <t>SKU-007</t>
        </is>
      </c>
      <c r="C156" s="13">
        <f>IFERROR(INDEX(Inventario!$B$5:$B$124,MATCH($B156,Inventario!$A$5:$A$124,0)),"")</f>
        <v/>
      </c>
      <c r="D156" s="13">
        <f>IFERROR(INDEX(Inventario!$D$5:$D$124,MATCH($B156,Inventario!$A$5:$A$124,0)),"")</f>
        <v/>
      </c>
      <c r="E156" s="150" t="n">
        <v>1</v>
      </c>
      <c r="F156" s="16">
        <f>IFERROR(INDEX(Inventario!$I$5:$I$124,MATCH($B156,Inventario!$A$5:$A$124,0)),"")</f>
        <v/>
      </c>
      <c r="G156" s="152" t="n">
        <v>0</v>
      </c>
      <c r="H156" s="16">
        <f>IFERROR($F156*(1-$G156),"")</f>
        <v/>
      </c>
      <c r="I156" s="16">
        <f>IFERROR($E156*$H156,"")</f>
        <v/>
      </c>
      <c r="J156" s="16">
        <f>IFERROR($E156*INDEX(Inventario!$H$5:$H$124,MATCH($B156,Inventario!$A$5:$A$124,0)),"")</f>
        <v/>
      </c>
      <c r="K156" s="16">
        <f>IFERROR($I156-$J156,"")</f>
        <v/>
      </c>
      <c r="L156" s="15">
        <f>IFERROR($K156/$I156,"")</f>
        <v/>
      </c>
    </row>
    <row r="157" ht="15" customHeight="1" s="27">
      <c r="A157" s="148" t="n">
        <v>46216</v>
      </c>
      <c r="B157" s="147" t="inlineStr">
        <is>
          <t>SKU-009</t>
        </is>
      </c>
      <c r="C157" s="13">
        <f>IFERROR(INDEX(Inventario!$B$5:$B$124,MATCH($B157,Inventario!$A$5:$A$124,0)),"")</f>
        <v/>
      </c>
      <c r="D157" s="13">
        <f>IFERROR(INDEX(Inventario!$D$5:$D$124,MATCH($B157,Inventario!$A$5:$A$124,0)),"")</f>
        <v/>
      </c>
      <c r="E157" s="150" t="n">
        <v>1</v>
      </c>
      <c r="F157" s="16">
        <f>IFERROR(INDEX(Inventario!$I$5:$I$124,MATCH($B157,Inventario!$A$5:$A$124,0)),"")</f>
        <v/>
      </c>
      <c r="G157" s="152" t="n">
        <v>0</v>
      </c>
      <c r="H157" s="16">
        <f>IFERROR($F157*(1-$G157),"")</f>
        <v/>
      </c>
      <c r="I157" s="16">
        <f>IFERROR($E157*$H157,"")</f>
        <v/>
      </c>
      <c r="J157" s="16">
        <f>IFERROR($E157*INDEX(Inventario!$H$5:$H$124,MATCH($B157,Inventario!$A$5:$A$124,0)),"")</f>
        <v/>
      </c>
      <c r="K157" s="16">
        <f>IFERROR($I157-$J157,"")</f>
        <v/>
      </c>
      <c r="L157" s="15">
        <f>IFERROR($K157/$I157,"")</f>
        <v/>
      </c>
    </row>
    <row r="158" ht="15" customHeight="1" s="27">
      <c r="A158" s="148" t="n">
        <v>46216</v>
      </c>
      <c r="B158" s="147" t="inlineStr">
        <is>
          <t>SKU-013</t>
        </is>
      </c>
      <c r="C158" s="13">
        <f>IFERROR(INDEX(Inventario!$B$5:$B$124,MATCH($B158,Inventario!$A$5:$A$124,0)),"")</f>
        <v/>
      </c>
      <c r="D158" s="13">
        <f>IFERROR(INDEX(Inventario!$D$5:$D$124,MATCH($B158,Inventario!$A$5:$A$124,0)),"")</f>
        <v/>
      </c>
      <c r="E158" s="150" t="n">
        <v>1</v>
      </c>
      <c r="F158" s="16">
        <f>IFERROR(INDEX(Inventario!$I$5:$I$124,MATCH($B158,Inventario!$A$5:$A$124,0)),"")</f>
        <v/>
      </c>
      <c r="G158" s="152" t="n">
        <v>0</v>
      </c>
      <c r="H158" s="16">
        <f>IFERROR($F158*(1-$G158),"")</f>
        <v/>
      </c>
      <c r="I158" s="16">
        <f>IFERROR($E158*$H158,"")</f>
        <v/>
      </c>
      <c r="J158" s="16">
        <f>IFERROR($E158*INDEX(Inventario!$H$5:$H$124,MATCH($B158,Inventario!$A$5:$A$124,0)),"")</f>
        <v/>
      </c>
      <c r="K158" s="16">
        <f>IFERROR($I158-$J158,"")</f>
        <v/>
      </c>
      <c r="L158" s="15">
        <f>IFERROR($K158/$I158,"")</f>
        <v/>
      </c>
    </row>
    <row r="159" ht="15" customHeight="1" s="27">
      <c r="A159" s="148" t="n">
        <v>46216</v>
      </c>
      <c r="B159" s="147" t="inlineStr">
        <is>
          <t>SKU-015</t>
        </is>
      </c>
      <c r="C159" s="13">
        <f>IFERROR(INDEX(Inventario!$B$5:$B$124,MATCH($B159,Inventario!$A$5:$A$124,0)),"")</f>
        <v/>
      </c>
      <c r="D159" s="13">
        <f>IFERROR(INDEX(Inventario!$D$5:$D$124,MATCH($B159,Inventario!$A$5:$A$124,0)),"")</f>
        <v/>
      </c>
      <c r="E159" s="150" t="n">
        <v>3</v>
      </c>
      <c r="F159" s="16">
        <f>IFERROR(INDEX(Inventario!$I$5:$I$124,MATCH($B159,Inventario!$A$5:$A$124,0)),"")</f>
        <v/>
      </c>
      <c r="G159" s="152" t="n">
        <v>0</v>
      </c>
      <c r="H159" s="16">
        <f>IFERROR($F159*(1-$G159),"")</f>
        <v/>
      </c>
      <c r="I159" s="16">
        <f>IFERROR($E159*$H159,"")</f>
        <v/>
      </c>
      <c r="J159" s="16">
        <f>IFERROR($E159*INDEX(Inventario!$H$5:$H$124,MATCH($B159,Inventario!$A$5:$A$124,0)),"")</f>
        <v/>
      </c>
      <c r="K159" s="16">
        <f>IFERROR($I159-$J159,"")</f>
        <v/>
      </c>
      <c r="L159" s="15">
        <f>IFERROR($K159/$I159,"")</f>
        <v/>
      </c>
    </row>
    <row r="160" ht="15" customHeight="1" s="27">
      <c r="A160" s="148" t="n">
        <v>46216</v>
      </c>
      <c r="B160" s="147" t="inlineStr">
        <is>
          <t>SKU-017</t>
        </is>
      </c>
      <c r="C160" s="13">
        <f>IFERROR(INDEX(Inventario!$B$5:$B$124,MATCH($B160,Inventario!$A$5:$A$124,0)),"")</f>
        <v/>
      </c>
      <c r="D160" s="13">
        <f>IFERROR(INDEX(Inventario!$D$5:$D$124,MATCH($B160,Inventario!$A$5:$A$124,0)),"")</f>
        <v/>
      </c>
      <c r="E160" s="150" t="n">
        <v>1</v>
      </c>
      <c r="F160" s="16">
        <f>IFERROR(INDEX(Inventario!$I$5:$I$124,MATCH($B160,Inventario!$A$5:$A$124,0)),"")</f>
        <v/>
      </c>
      <c r="G160" s="152" t="n">
        <v>0</v>
      </c>
      <c r="H160" s="16">
        <f>IFERROR($F160*(1-$G160),"")</f>
        <v/>
      </c>
      <c r="I160" s="16">
        <f>IFERROR($E160*$H160,"")</f>
        <v/>
      </c>
      <c r="J160" s="16">
        <f>IFERROR($E160*INDEX(Inventario!$H$5:$H$124,MATCH($B160,Inventario!$A$5:$A$124,0)),"")</f>
        <v/>
      </c>
      <c r="K160" s="16">
        <f>IFERROR($I160-$J160,"")</f>
        <v/>
      </c>
      <c r="L160" s="15">
        <f>IFERROR($K160/$I160,"")</f>
        <v/>
      </c>
    </row>
    <row r="161" ht="15" customHeight="1" s="27">
      <c r="A161" s="148" t="n">
        <v>46216</v>
      </c>
      <c r="B161" s="147" t="inlineStr">
        <is>
          <t>SKU-023</t>
        </is>
      </c>
      <c r="C161" s="13">
        <f>IFERROR(INDEX(Inventario!$B$5:$B$124,MATCH($B161,Inventario!$A$5:$A$124,0)),"")</f>
        <v/>
      </c>
      <c r="D161" s="13">
        <f>IFERROR(INDEX(Inventario!$D$5:$D$124,MATCH($B161,Inventario!$A$5:$A$124,0)),"")</f>
        <v/>
      </c>
      <c r="E161" s="150" t="n">
        <v>1</v>
      </c>
      <c r="F161" s="16">
        <f>IFERROR(INDEX(Inventario!$I$5:$I$124,MATCH($B161,Inventario!$A$5:$A$124,0)),"")</f>
        <v/>
      </c>
      <c r="G161" s="152" t="n">
        <v>0</v>
      </c>
      <c r="H161" s="16">
        <f>IFERROR($F161*(1-$G161),"")</f>
        <v/>
      </c>
      <c r="I161" s="16">
        <f>IFERROR($E161*$H161,"")</f>
        <v/>
      </c>
      <c r="J161" s="16">
        <f>IFERROR($E161*INDEX(Inventario!$H$5:$H$124,MATCH($B161,Inventario!$A$5:$A$124,0)),"")</f>
        <v/>
      </c>
      <c r="K161" s="16">
        <f>IFERROR($I161-$J161,"")</f>
        <v/>
      </c>
      <c r="L161" s="15">
        <f>IFERROR($K161/$I161,"")</f>
        <v/>
      </c>
    </row>
    <row r="162" ht="15" customHeight="1" s="27">
      <c r="A162" s="148" t="n">
        <v>46216</v>
      </c>
      <c r="B162" s="147" t="inlineStr">
        <is>
          <t>SKU-028</t>
        </is>
      </c>
      <c r="C162" s="13">
        <f>IFERROR(INDEX(Inventario!$B$5:$B$124,MATCH($B162,Inventario!$A$5:$A$124,0)),"")</f>
        <v/>
      </c>
      <c r="D162" s="13">
        <f>IFERROR(INDEX(Inventario!$D$5:$D$124,MATCH($B162,Inventario!$A$5:$A$124,0)),"")</f>
        <v/>
      </c>
      <c r="E162" s="150" t="n">
        <v>3</v>
      </c>
      <c r="F162" s="16">
        <f>IFERROR(INDEX(Inventario!$I$5:$I$124,MATCH($B162,Inventario!$A$5:$A$124,0)),"")</f>
        <v/>
      </c>
      <c r="G162" s="152" t="n">
        <v>0.4</v>
      </c>
      <c r="H162" s="16">
        <f>IFERROR($F162*(1-$G162),"")</f>
        <v/>
      </c>
      <c r="I162" s="16">
        <f>IFERROR($E162*$H162,"")</f>
        <v/>
      </c>
      <c r="J162" s="16">
        <f>IFERROR($E162*INDEX(Inventario!$H$5:$H$124,MATCH($B162,Inventario!$A$5:$A$124,0)),"")</f>
        <v/>
      </c>
      <c r="K162" s="16">
        <f>IFERROR($I162-$J162,"")</f>
        <v/>
      </c>
      <c r="L162" s="15">
        <f>IFERROR($K162/$I162,"")</f>
        <v/>
      </c>
    </row>
    <row r="163" ht="15" customHeight="1" s="27">
      <c r="A163" s="148" t="n">
        <v>46216</v>
      </c>
      <c r="B163" s="147" t="inlineStr">
        <is>
          <t>SKU-031</t>
        </is>
      </c>
      <c r="C163" s="13">
        <f>IFERROR(INDEX(Inventario!$B$5:$B$124,MATCH($B163,Inventario!$A$5:$A$124,0)),"")</f>
        <v/>
      </c>
      <c r="D163" s="13">
        <f>IFERROR(INDEX(Inventario!$D$5:$D$124,MATCH($B163,Inventario!$A$5:$A$124,0)),"")</f>
        <v/>
      </c>
      <c r="E163" s="150" t="n">
        <v>1</v>
      </c>
      <c r="F163" s="16">
        <f>IFERROR(INDEX(Inventario!$I$5:$I$124,MATCH($B163,Inventario!$A$5:$A$124,0)),"")</f>
        <v/>
      </c>
      <c r="G163" s="152" t="n">
        <v>0.5</v>
      </c>
      <c r="H163" s="16">
        <f>IFERROR($F163*(1-$G163),"")</f>
        <v/>
      </c>
      <c r="I163" s="16">
        <f>IFERROR($E163*$H163,"")</f>
        <v/>
      </c>
      <c r="J163" s="16">
        <f>IFERROR($E163*INDEX(Inventario!$H$5:$H$124,MATCH($B163,Inventario!$A$5:$A$124,0)),"")</f>
        <v/>
      </c>
      <c r="K163" s="16">
        <f>IFERROR($I163-$J163,"")</f>
        <v/>
      </c>
      <c r="L163" s="15">
        <f>IFERROR($K163/$I163,"")</f>
        <v/>
      </c>
    </row>
    <row r="164" ht="15" customHeight="1" s="27">
      <c r="A164" s="148" t="n">
        <v>46217</v>
      </c>
      <c r="B164" s="147" t="inlineStr">
        <is>
          <t>SKU-002</t>
        </is>
      </c>
      <c r="C164" s="13">
        <f>IFERROR(INDEX(Inventario!$B$5:$B$124,MATCH($B164,Inventario!$A$5:$A$124,0)),"")</f>
        <v/>
      </c>
      <c r="D164" s="13">
        <f>IFERROR(INDEX(Inventario!$D$5:$D$124,MATCH($B164,Inventario!$A$5:$A$124,0)),"")</f>
        <v/>
      </c>
      <c r="E164" s="150" t="n">
        <v>1</v>
      </c>
      <c r="F164" s="16">
        <f>IFERROR(INDEX(Inventario!$I$5:$I$124,MATCH($B164,Inventario!$A$5:$A$124,0)),"")</f>
        <v/>
      </c>
      <c r="G164" s="152" t="n">
        <v>0</v>
      </c>
      <c r="H164" s="16">
        <f>IFERROR($F164*(1-$G164),"")</f>
        <v/>
      </c>
      <c r="I164" s="16">
        <f>IFERROR($E164*$H164,"")</f>
        <v/>
      </c>
      <c r="J164" s="16">
        <f>IFERROR($E164*INDEX(Inventario!$H$5:$H$124,MATCH($B164,Inventario!$A$5:$A$124,0)),"")</f>
        <v/>
      </c>
      <c r="K164" s="16">
        <f>IFERROR($I164-$J164,"")</f>
        <v/>
      </c>
      <c r="L164" s="15">
        <f>IFERROR($K164/$I164,"")</f>
        <v/>
      </c>
    </row>
    <row r="165" ht="15" customHeight="1" s="27">
      <c r="A165" s="148" t="n">
        <v>46217</v>
      </c>
      <c r="B165" s="147" t="inlineStr">
        <is>
          <t>SKU-004</t>
        </is>
      </c>
      <c r="C165" s="13">
        <f>IFERROR(INDEX(Inventario!$B$5:$B$124,MATCH($B165,Inventario!$A$5:$A$124,0)),"")</f>
        <v/>
      </c>
      <c r="D165" s="13">
        <f>IFERROR(INDEX(Inventario!$D$5:$D$124,MATCH($B165,Inventario!$A$5:$A$124,0)),"")</f>
        <v/>
      </c>
      <c r="E165" s="150" t="n">
        <v>1</v>
      </c>
      <c r="F165" s="16">
        <f>IFERROR(INDEX(Inventario!$I$5:$I$124,MATCH($B165,Inventario!$A$5:$A$124,0)),"")</f>
        <v/>
      </c>
      <c r="G165" s="152" t="n">
        <v>0.1</v>
      </c>
      <c r="H165" s="16">
        <f>IFERROR($F165*(1-$G165),"")</f>
        <v/>
      </c>
      <c r="I165" s="16">
        <f>IFERROR($E165*$H165,"")</f>
        <v/>
      </c>
      <c r="J165" s="16">
        <f>IFERROR($E165*INDEX(Inventario!$H$5:$H$124,MATCH($B165,Inventario!$A$5:$A$124,0)),"")</f>
        <v/>
      </c>
      <c r="K165" s="16">
        <f>IFERROR($I165-$J165,"")</f>
        <v/>
      </c>
      <c r="L165" s="15">
        <f>IFERROR($K165/$I165,"")</f>
        <v/>
      </c>
    </row>
    <row r="166" ht="15" customHeight="1" s="27">
      <c r="A166" s="148" t="n">
        <v>46217</v>
      </c>
      <c r="B166" s="147" t="inlineStr">
        <is>
          <t>SKU-005</t>
        </is>
      </c>
      <c r="C166" s="13">
        <f>IFERROR(INDEX(Inventario!$B$5:$B$124,MATCH($B166,Inventario!$A$5:$A$124,0)),"")</f>
        <v/>
      </c>
      <c r="D166" s="13">
        <f>IFERROR(INDEX(Inventario!$D$5:$D$124,MATCH($B166,Inventario!$A$5:$A$124,0)),"")</f>
        <v/>
      </c>
      <c r="E166" s="150" t="n">
        <v>1</v>
      </c>
      <c r="F166" s="16">
        <f>IFERROR(INDEX(Inventario!$I$5:$I$124,MATCH($B166,Inventario!$A$5:$A$124,0)),"")</f>
        <v/>
      </c>
      <c r="G166" s="152" t="n">
        <v>0.1</v>
      </c>
      <c r="H166" s="16">
        <f>IFERROR($F166*(1-$G166),"")</f>
        <v/>
      </c>
      <c r="I166" s="16">
        <f>IFERROR($E166*$H166,"")</f>
        <v/>
      </c>
      <c r="J166" s="16">
        <f>IFERROR($E166*INDEX(Inventario!$H$5:$H$124,MATCH($B166,Inventario!$A$5:$A$124,0)),"")</f>
        <v/>
      </c>
      <c r="K166" s="16">
        <f>IFERROR($I166-$J166,"")</f>
        <v/>
      </c>
      <c r="L166" s="15">
        <f>IFERROR($K166/$I166,"")</f>
        <v/>
      </c>
    </row>
    <row r="167" ht="15" customHeight="1" s="27">
      <c r="A167" s="148" t="n">
        <v>46217</v>
      </c>
      <c r="B167" s="147" t="inlineStr">
        <is>
          <t>SKU-006</t>
        </is>
      </c>
      <c r="C167" s="13">
        <f>IFERROR(INDEX(Inventario!$B$5:$B$124,MATCH($B167,Inventario!$A$5:$A$124,0)),"")</f>
        <v/>
      </c>
      <c r="D167" s="13">
        <f>IFERROR(INDEX(Inventario!$D$5:$D$124,MATCH($B167,Inventario!$A$5:$A$124,0)),"")</f>
        <v/>
      </c>
      <c r="E167" s="150" t="n">
        <v>2</v>
      </c>
      <c r="F167" s="16">
        <f>IFERROR(INDEX(Inventario!$I$5:$I$124,MATCH($B167,Inventario!$A$5:$A$124,0)),"")</f>
        <v/>
      </c>
      <c r="G167" s="152" t="n">
        <v>0</v>
      </c>
      <c r="H167" s="16">
        <f>IFERROR($F167*(1-$G167),"")</f>
        <v/>
      </c>
      <c r="I167" s="16">
        <f>IFERROR($E167*$H167,"")</f>
        <v/>
      </c>
      <c r="J167" s="16">
        <f>IFERROR($E167*INDEX(Inventario!$H$5:$H$124,MATCH($B167,Inventario!$A$5:$A$124,0)),"")</f>
        <v/>
      </c>
      <c r="K167" s="16">
        <f>IFERROR($I167-$J167,"")</f>
        <v/>
      </c>
      <c r="L167" s="15">
        <f>IFERROR($K167/$I167,"")</f>
        <v/>
      </c>
    </row>
    <row r="168" ht="15" customHeight="1" s="27">
      <c r="A168" s="148" t="n">
        <v>46217</v>
      </c>
      <c r="B168" s="147" t="inlineStr">
        <is>
          <t>SKU-009</t>
        </is>
      </c>
      <c r="C168" s="13">
        <f>IFERROR(INDEX(Inventario!$B$5:$B$124,MATCH($B168,Inventario!$A$5:$A$124,0)),"")</f>
        <v/>
      </c>
      <c r="D168" s="13">
        <f>IFERROR(INDEX(Inventario!$D$5:$D$124,MATCH($B168,Inventario!$A$5:$A$124,0)),"")</f>
        <v/>
      </c>
      <c r="E168" s="150" t="n">
        <v>1</v>
      </c>
      <c r="F168" s="16">
        <f>IFERROR(INDEX(Inventario!$I$5:$I$124,MATCH($B168,Inventario!$A$5:$A$124,0)),"")</f>
        <v/>
      </c>
      <c r="G168" s="152" t="n">
        <v>0.1</v>
      </c>
      <c r="H168" s="16">
        <f>IFERROR($F168*(1-$G168),"")</f>
        <v/>
      </c>
      <c r="I168" s="16">
        <f>IFERROR($E168*$H168,"")</f>
        <v/>
      </c>
      <c r="J168" s="16">
        <f>IFERROR($E168*INDEX(Inventario!$H$5:$H$124,MATCH($B168,Inventario!$A$5:$A$124,0)),"")</f>
        <v/>
      </c>
      <c r="K168" s="16">
        <f>IFERROR($I168-$J168,"")</f>
        <v/>
      </c>
      <c r="L168" s="15">
        <f>IFERROR($K168/$I168,"")</f>
        <v/>
      </c>
    </row>
    <row r="169" ht="15" customHeight="1" s="27">
      <c r="A169" s="148" t="n">
        <v>46217</v>
      </c>
      <c r="B169" s="147" t="inlineStr">
        <is>
          <t>SKU-013</t>
        </is>
      </c>
      <c r="C169" s="13">
        <f>IFERROR(INDEX(Inventario!$B$5:$B$124,MATCH($B169,Inventario!$A$5:$A$124,0)),"")</f>
        <v/>
      </c>
      <c r="D169" s="13">
        <f>IFERROR(INDEX(Inventario!$D$5:$D$124,MATCH($B169,Inventario!$A$5:$A$124,0)),"")</f>
        <v/>
      </c>
      <c r="E169" s="150" t="n">
        <v>3</v>
      </c>
      <c r="F169" s="16">
        <f>IFERROR(INDEX(Inventario!$I$5:$I$124,MATCH($B169,Inventario!$A$5:$A$124,0)),"")</f>
        <v/>
      </c>
      <c r="G169" s="152" t="n">
        <v>0</v>
      </c>
      <c r="H169" s="16">
        <f>IFERROR($F169*(1-$G169),"")</f>
        <v/>
      </c>
      <c r="I169" s="16">
        <f>IFERROR($E169*$H169,"")</f>
        <v/>
      </c>
      <c r="J169" s="16">
        <f>IFERROR($E169*INDEX(Inventario!$H$5:$H$124,MATCH($B169,Inventario!$A$5:$A$124,0)),"")</f>
        <v/>
      </c>
      <c r="K169" s="16">
        <f>IFERROR($I169-$J169,"")</f>
        <v/>
      </c>
      <c r="L169" s="15">
        <f>IFERROR($K169/$I169,"")</f>
        <v/>
      </c>
    </row>
    <row r="170" ht="15" customHeight="1" s="27">
      <c r="A170" s="148" t="n">
        <v>46217</v>
      </c>
      <c r="B170" s="147" t="inlineStr">
        <is>
          <t>SKU-015</t>
        </is>
      </c>
      <c r="C170" s="13">
        <f>IFERROR(INDEX(Inventario!$B$5:$B$124,MATCH($B170,Inventario!$A$5:$A$124,0)),"")</f>
        <v/>
      </c>
      <c r="D170" s="13">
        <f>IFERROR(INDEX(Inventario!$D$5:$D$124,MATCH($B170,Inventario!$A$5:$A$124,0)),"")</f>
        <v/>
      </c>
      <c r="E170" s="150" t="n">
        <v>1</v>
      </c>
      <c r="F170" s="16">
        <f>IFERROR(INDEX(Inventario!$I$5:$I$124,MATCH($B170,Inventario!$A$5:$A$124,0)),"")</f>
        <v/>
      </c>
      <c r="G170" s="152" t="n">
        <v>0.1</v>
      </c>
      <c r="H170" s="16">
        <f>IFERROR($F170*(1-$G170),"")</f>
        <v/>
      </c>
      <c r="I170" s="16">
        <f>IFERROR($E170*$H170,"")</f>
        <v/>
      </c>
      <c r="J170" s="16">
        <f>IFERROR($E170*INDEX(Inventario!$H$5:$H$124,MATCH($B170,Inventario!$A$5:$A$124,0)),"")</f>
        <v/>
      </c>
      <c r="K170" s="16">
        <f>IFERROR($I170-$J170,"")</f>
        <v/>
      </c>
      <c r="L170" s="15">
        <f>IFERROR($K170/$I170,"")</f>
        <v/>
      </c>
    </row>
    <row r="171" ht="15" customHeight="1" s="27">
      <c r="A171" s="148" t="n">
        <v>46217</v>
      </c>
      <c r="B171" s="147" t="inlineStr">
        <is>
          <t>SKU-024</t>
        </is>
      </c>
      <c r="C171" s="13">
        <f>IFERROR(INDEX(Inventario!$B$5:$B$124,MATCH($B171,Inventario!$A$5:$A$124,0)),"")</f>
        <v/>
      </c>
      <c r="D171" s="13">
        <f>IFERROR(INDEX(Inventario!$D$5:$D$124,MATCH($B171,Inventario!$A$5:$A$124,0)),"")</f>
        <v/>
      </c>
      <c r="E171" s="150" t="n">
        <v>1</v>
      </c>
      <c r="F171" s="16">
        <f>IFERROR(INDEX(Inventario!$I$5:$I$124,MATCH($B171,Inventario!$A$5:$A$124,0)),"")</f>
        <v/>
      </c>
      <c r="G171" s="152" t="n">
        <v>0.1</v>
      </c>
      <c r="H171" s="16">
        <f>IFERROR($F171*(1-$G171),"")</f>
        <v/>
      </c>
      <c r="I171" s="16">
        <f>IFERROR($E171*$H171,"")</f>
        <v/>
      </c>
      <c r="J171" s="16">
        <f>IFERROR($E171*INDEX(Inventario!$H$5:$H$124,MATCH($B171,Inventario!$A$5:$A$124,0)),"")</f>
        <v/>
      </c>
      <c r="K171" s="16">
        <f>IFERROR($I171-$J171,"")</f>
        <v/>
      </c>
      <c r="L171" s="15">
        <f>IFERROR($K171/$I171,"")</f>
        <v/>
      </c>
    </row>
    <row r="172" ht="15" customHeight="1" s="27">
      <c r="A172" s="148" t="n">
        <v>46217</v>
      </c>
      <c r="B172" s="147" t="inlineStr">
        <is>
          <t>SKU-026</t>
        </is>
      </c>
      <c r="C172" s="13">
        <f>IFERROR(INDEX(Inventario!$B$5:$B$124,MATCH($B172,Inventario!$A$5:$A$124,0)),"")</f>
        <v/>
      </c>
      <c r="D172" s="13">
        <f>IFERROR(INDEX(Inventario!$D$5:$D$124,MATCH($B172,Inventario!$A$5:$A$124,0)),"")</f>
        <v/>
      </c>
      <c r="E172" s="150" t="n">
        <v>2</v>
      </c>
      <c r="F172" s="16">
        <f>IFERROR(INDEX(Inventario!$I$5:$I$124,MATCH($B172,Inventario!$A$5:$A$124,0)),"")</f>
        <v/>
      </c>
      <c r="G172" s="152" t="n">
        <v>0</v>
      </c>
      <c r="H172" s="16">
        <f>IFERROR($F172*(1-$G172),"")</f>
        <v/>
      </c>
      <c r="I172" s="16">
        <f>IFERROR($E172*$H172,"")</f>
        <v/>
      </c>
      <c r="J172" s="16">
        <f>IFERROR($E172*INDEX(Inventario!$H$5:$H$124,MATCH($B172,Inventario!$A$5:$A$124,0)),"")</f>
        <v/>
      </c>
      <c r="K172" s="16">
        <f>IFERROR($I172-$J172,"")</f>
        <v/>
      </c>
      <c r="L172" s="15">
        <f>IFERROR($K172/$I172,"")</f>
        <v/>
      </c>
    </row>
    <row r="173" ht="15" customHeight="1" s="27">
      <c r="A173" s="148" t="n">
        <v>46217</v>
      </c>
      <c r="B173" s="147" t="inlineStr">
        <is>
          <t>SKU-027</t>
        </is>
      </c>
      <c r="C173" s="13">
        <f>IFERROR(INDEX(Inventario!$B$5:$B$124,MATCH($B173,Inventario!$A$5:$A$124,0)),"")</f>
        <v/>
      </c>
      <c r="D173" s="13">
        <f>IFERROR(INDEX(Inventario!$D$5:$D$124,MATCH($B173,Inventario!$A$5:$A$124,0)),"")</f>
        <v/>
      </c>
      <c r="E173" s="150" t="n">
        <v>1</v>
      </c>
      <c r="F173" s="16">
        <f>IFERROR(INDEX(Inventario!$I$5:$I$124,MATCH($B173,Inventario!$A$5:$A$124,0)),"")</f>
        <v/>
      </c>
      <c r="G173" s="152" t="n">
        <v>0.1</v>
      </c>
      <c r="H173" s="16">
        <f>IFERROR($F173*(1-$G173),"")</f>
        <v/>
      </c>
      <c r="I173" s="16">
        <f>IFERROR($E173*$H173,"")</f>
        <v/>
      </c>
      <c r="J173" s="16">
        <f>IFERROR($E173*INDEX(Inventario!$H$5:$H$124,MATCH($B173,Inventario!$A$5:$A$124,0)),"")</f>
        <v/>
      </c>
      <c r="K173" s="16">
        <f>IFERROR($I173-$J173,"")</f>
        <v/>
      </c>
      <c r="L173" s="15">
        <f>IFERROR($K173/$I173,"")</f>
        <v/>
      </c>
    </row>
    <row r="174" ht="15" customHeight="1" s="27">
      <c r="A174" s="148" t="n">
        <v>46217</v>
      </c>
      <c r="B174" s="147" t="inlineStr">
        <is>
          <t>SKU-034</t>
        </is>
      </c>
      <c r="C174" s="13">
        <f>IFERROR(INDEX(Inventario!$B$5:$B$124,MATCH($B174,Inventario!$A$5:$A$124,0)),"")</f>
        <v/>
      </c>
      <c r="D174" s="13">
        <f>IFERROR(INDEX(Inventario!$D$5:$D$124,MATCH($B174,Inventario!$A$5:$A$124,0)),"")</f>
        <v/>
      </c>
      <c r="E174" s="150" t="n">
        <v>1</v>
      </c>
      <c r="F174" s="16">
        <f>IFERROR(INDEX(Inventario!$I$5:$I$124,MATCH($B174,Inventario!$A$5:$A$124,0)),"")</f>
        <v/>
      </c>
      <c r="G174" s="152" t="n">
        <v>0</v>
      </c>
      <c r="H174" s="16">
        <f>IFERROR($F174*(1-$G174),"")</f>
        <v/>
      </c>
      <c r="I174" s="16">
        <f>IFERROR($E174*$H174,"")</f>
        <v/>
      </c>
      <c r="J174" s="16">
        <f>IFERROR($E174*INDEX(Inventario!$H$5:$H$124,MATCH($B174,Inventario!$A$5:$A$124,0)),"")</f>
        <v/>
      </c>
      <c r="K174" s="16">
        <f>IFERROR($I174-$J174,"")</f>
        <v/>
      </c>
      <c r="L174" s="15">
        <f>IFERROR($K174/$I174,"")</f>
        <v/>
      </c>
    </row>
    <row r="175" ht="15" customHeight="1" s="27">
      <c r="A175" s="148" t="n">
        <v>46217</v>
      </c>
      <c r="B175" s="147" t="inlineStr">
        <is>
          <t>SKU-035</t>
        </is>
      </c>
      <c r="C175" s="13">
        <f>IFERROR(INDEX(Inventario!$B$5:$B$124,MATCH($B175,Inventario!$A$5:$A$124,0)),"")</f>
        <v/>
      </c>
      <c r="D175" s="13">
        <f>IFERROR(INDEX(Inventario!$D$5:$D$124,MATCH($B175,Inventario!$A$5:$A$124,0)),"")</f>
        <v/>
      </c>
      <c r="E175" s="150" t="n">
        <v>1</v>
      </c>
      <c r="F175" s="16">
        <f>IFERROR(INDEX(Inventario!$I$5:$I$124,MATCH($B175,Inventario!$A$5:$A$124,0)),"")</f>
        <v/>
      </c>
      <c r="G175" s="152" t="n">
        <v>0</v>
      </c>
      <c r="H175" s="16">
        <f>IFERROR($F175*(1-$G175),"")</f>
        <v/>
      </c>
      <c r="I175" s="16">
        <f>IFERROR($E175*$H175,"")</f>
        <v/>
      </c>
      <c r="J175" s="16">
        <f>IFERROR($E175*INDEX(Inventario!$H$5:$H$124,MATCH($B175,Inventario!$A$5:$A$124,0)),"")</f>
        <v/>
      </c>
      <c r="K175" s="16">
        <f>IFERROR($I175-$J175,"")</f>
        <v/>
      </c>
      <c r="L175" s="15">
        <f>IFERROR($K175/$I175,"")</f>
        <v/>
      </c>
    </row>
    <row r="176" ht="15" customHeight="1" s="27">
      <c r="A176" s="148" t="n">
        <v>46217</v>
      </c>
      <c r="B176" s="147" t="inlineStr">
        <is>
          <t>SKU-036</t>
        </is>
      </c>
      <c r="C176" s="13">
        <f>IFERROR(INDEX(Inventario!$B$5:$B$124,MATCH($B176,Inventario!$A$5:$A$124,0)),"")</f>
        <v/>
      </c>
      <c r="D176" s="13">
        <f>IFERROR(INDEX(Inventario!$D$5:$D$124,MATCH($B176,Inventario!$A$5:$A$124,0)),"")</f>
        <v/>
      </c>
      <c r="E176" s="150" t="n">
        <v>2</v>
      </c>
      <c r="F176" s="16">
        <f>IFERROR(INDEX(Inventario!$I$5:$I$124,MATCH($B176,Inventario!$A$5:$A$124,0)),"")</f>
        <v/>
      </c>
      <c r="G176" s="152" t="n">
        <v>0.1</v>
      </c>
      <c r="H176" s="16">
        <f>IFERROR($F176*(1-$G176),"")</f>
        <v/>
      </c>
      <c r="I176" s="16">
        <f>IFERROR($E176*$H176,"")</f>
        <v/>
      </c>
      <c r="J176" s="16">
        <f>IFERROR($E176*INDEX(Inventario!$H$5:$H$124,MATCH($B176,Inventario!$A$5:$A$124,0)),"")</f>
        <v/>
      </c>
      <c r="K176" s="16">
        <f>IFERROR($I176-$J176,"")</f>
        <v/>
      </c>
      <c r="L176" s="15">
        <f>IFERROR($K176/$I176,"")</f>
        <v/>
      </c>
    </row>
    <row r="177" ht="15" customHeight="1" s="27">
      <c r="A177" s="148" t="n">
        <v>46218</v>
      </c>
      <c r="B177" s="147" t="inlineStr">
        <is>
          <t>SKU-002</t>
        </is>
      </c>
      <c r="C177" s="13">
        <f>IFERROR(INDEX(Inventario!$B$5:$B$124,MATCH($B177,Inventario!$A$5:$A$124,0)),"")</f>
        <v/>
      </c>
      <c r="D177" s="13">
        <f>IFERROR(INDEX(Inventario!$D$5:$D$124,MATCH($B177,Inventario!$A$5:$A$124,0)),"")</f>
        <v/>
      </c>
      <c r="E177" s="150" t="n">
        <v>2</v>
      </c>
      <c r="F177" s="16">
        <f>IFERROR(INDEX(Inventario!$I$5:$I$124,MATCH($B177,Inventario!$A$5:$A$124,0)),"")</f>
        <v/>
      </c>
      <c r="G177" s="152" t="n">
        <v>0.1</v>
      </c>
      <c r="H177" s="16">
        <f>IFERROR($F177*(1-$G177),"")</f>
        <v/>
      </c>
      <c r="I177" s="16">
        <f>IFERROR($E177*$H177,"")</f>
        <v/>
      </c>
      <c r="J177" s="16">
        <f>IFERROR($E177*INDEX(Inventario!$H$5:$H$124,MATCH($B177,Inventario!$A$5:$A$124,0)),"")</f>
        <v/>
      </c>
      <c r="K177" s="16">
        <f>IFERROR($I177-$J177,"")</f>
        <v/>
      </c>
      <c r="L177" s="15">
        <f>IFERROR($K177/$I177,"")</f>
        <v/>
      </c>
    </row>
    <row r="178" ht="15" customHeight="1" s="27">
      <c r="A178" s="148" t="n">
        <v>46218</v>
      </c>
      <c r="B178" s="147" t="inlineStr">
        <is>
          <t>SKU-003</t>
        </is>
      </c>
      <c r="C178" s="13">
        <f>IFERROR(INDEX(Inventario!$B$5:$B$124,MATCH($B178,Inventario!$A$5:$A$124,0)),"")</f>
        <v/>
      </c>
      <c r="D178" s="13">
        <f>IFERROR(INDEX(Inventario!$D$5:$D$124,MATCH($B178,Inventario!$A$5:$A$124,0)),"")</f>
        <v/>
      </c>
      <c r="E178" s="150" t="n">
        <v>1</v>
      </c>
      <c r="F178" s="16">
        <f>IFERROR(INDEX(Inventario!$I$5:$I$124,MATCH($B178,Inventario!$A$5:$A$124,0)),"")</f>
        <v/>
      </c>
      <c r="G178" s="152" t="n">
        <v>0</v>
      </c>
      <c r="H178" s="16">
        <f>IFERROR($F178*(1-$G178),"")</f>
        <v/>
      </c>
      <c r="I178" s="16">
        <f>IFERROR($E178*$H178,"")</f>
        <v/>
      </c>
      <c r="J178" s="16">
        <f>IFERROR($E178*INDEX(Inventario!$H$5:$H$124,MATCH($B178,Inventario!$A$5:$A$124,0)),"")</f>
        <v/>
      </c>
      <c r="K178" s="16">
        <f>IFERROR($I178-$J178,"")</f>
        <v/>
      </c>
      <c r="L178" s="15">
        <f>IFERROR($K178/$I178,"")</f>
        <v/>
      </c>
    </row>
    <row r="179" ht="15" customHeight="1" s="27">
      <c r="A179" s="148" t="n">
        <v>46218</v>
      </c>
      <c r="B179" s="147" t="inlineStr">
        <is>
          <t>SKU-004</t>
        </is>
      </c>
      <c r="C179" s="13">
        <f>IFERROR(INDEX(Inventario!$B$5:$B$124,MATCH($B179,Inventario!$A$5:$A$124,0)),"")</f>
        <v/>
      </c>
      <c r="D179" s="13">
        <f>IFERROR(INDEX(Inventario!$D$5:$D$124,MATCH($B179,Inventario!$A$5:$A$124,0)),"")</f>
        <v/>
      </c>
      <c r="E179" s="150" t="n">
        <v>2</v>
      </c>
      <c r="F179" s="16">
        <f>IFERROR(INDEX(Inventario!$I$5:$I$124,MATCH($B179,Inventario!$A$5:$A$124,0)),"")</f>
        <v/>
      </c>
      <c r="G179" s="152" t="n">
        <v>0</v>
      </c>
      <c r="H179" s="16">
        <f>IFERROR($F179*(1-$G179),"")</f>
        <v/>
      </c>
      <c r="I179" s="16">
        <f>IFERROR($E179*$H179,"")</f>
        <v/>
      </c>
      <c r="J179" s="16">
        <f>IFERROR($E179*INDEX(Inventario!$H$5:$H$124,MATCH($B179,Inventario!$A$5:$A$124,0)),"")</f>
        <v/>
      </c>
      <c r="K179" s="16">
        <f>IFERROR($I179-$J179,"")</f>
        <v/>
      </c>
      <c r="L179" s="15">
        <f>IFERROR($K179/$I179,"")</f>
        <v/>
      </c>
    </row>
    <row r="180" ht="15" customHeight="1" s="27">
      <c r="A180" s="148" t="n">
        <v>46218</v>
      </c>
      <c r="B180" s="147" t="inlineStr">
        <is>
          <t>SKU-005</t>
        </is>
      </c>
      <c r="C180" s="13">
        <f>IFERROR(INDEX(Inventario!$B$5:$B$124,MATCH($B180,Inventario!$A$5:$A$124,0)),"")</f>
        <v/>
      </c>
      <c r="D180" s="13">
        <f>IFERROR(INDEX(Inventario!$D$5:$D$124,MATCH($B180,Inventario!$A$5:$A$124,0)),"")</f>
        <v/>
      </c>
      <c r="E180" s="150" t="n">
        <v>2</v>
      </c>
      <c r="F180" s="16">
        <f>IFERROR(INDEX(Inventario!$I$5:$I$124,MATCH($B180,Inventario!$A$5:$A$124,0)),"")</f>
        <v/>
      </c>
      <c r="G180" s="152" t="n">
        <v>0</v>
      </c>
      <c r="H180" s="16">
        <f>IFERROR($F180*(1-$G180),"")</f>
        <v/>
      </c>
      <c r="I180" s="16">
        <f>IFERROR($E180*$H180,"")</f>
        <v/>
      </c>
      <c r="J180" s="16">
        <f>IFERROR($E180*INDEX(Inventario!$H$5:$H$124,MATCH($B180,Inventario!$A$5:$A$124,0)),"")</f>
        <v/>
      </c>
      <c r="K180" s="16">
        <f>IFERROR($I180-$J180,"")</f>
        <v/>
      </c>
      <c r="L180" s="15">
        <f>IFERROR($K180/$I180,"")</f>
        <v/>
      </c>
    </row>
    <row r="181" ht="15" customHeight="1" s="27">
      <c r="A181" s="148" t="n">
        <v>46218</v>
      </c>
      <c r="B181" s="147" t="inlineStr">
        <is>
          <t>SKU-007</t>
        </is>
      </c>
      <c r="C181" s="13">
        <f>IFERROR(INDEX(Inventario!$B$5:$B$124,MATCH($B181,Inventario!$A$5:$A$124,0)),"")</f>
        <v/>
      </c>
      <c r="D181" s="13">
        <f>IFERROR(INDEX(Inventario!$D$5:$D$124,MATCH($B181,Inventario!$A$5:$A$124,0)),"")</f>
        <v/>
      </c>
      <c r="E181" s="150" t="n">
        <v>2</v>
      </c>
      <c r="F181" s="16">
        <f>IFERROR(INDEX(Inventario!$I$5:$I$124,MATCH($B181,Inventario!$A$5:$A$124,0)),"")</f>
        <v/>
      </c>
      <c r="G181" s="152" t="n">
        <v>0.1</v>
      </c>
      <c r="H181" s="16">
        <f>IFERROR($F181*(1-$G181),"")</f>
        <v/>
      </c>
      <c r="I181" s="16">
        <f>IFERROR($E181*$H181,"")</f>
        <v/>
      </c>
      <c r="J181" s="16">
        <f>IFERROR($E181*INDEX(Inventario!$H$5:$H$124,MATCH($B181,Inventario!$A$5:$A$124,0)),"")</f>
        <v/>
      </c>
      <c r="K181" s="16">
        <f>IFERROR($I181-$J181,"")</f>
        <v/>
      </c>
      <c r="L181" s="15">
        <f>IFERROR($K181/$I181,"")</f>
        <v/>
      </c>
    </row>
    <row r="182" ht="15" customHeight="1" s="27">
      <c r="A182" s="148" t="n">
        <v>46218</v>
      </c>
      <c r="B182" s="147" t="inlineStr">
        <is>
          <t>SKU-008</t>
        </is>
      </c>
      <c r="C182" s="13">
        <f>IFERROR(INDEX(Inventario!$B$5:$B$124,MATCH($B182,Inventario!$A$5:$A$124,0)),"")</f>
        <v/>
      </c>
      <c r="D182" s="13">
        <f>IFERROR(INDEX(Inventario!$D$5:$D$124,MATCH($B182,Inventario!$A$5:$A$124,0)),"")</f>
        <v/>
      </c>
      <c r="E182" s="150" t="n">
        <v>1</v>
      </c>
      <c r="F182" s="16">
        <f>IFERROR(INDEX(Inventario!$I$5:$I$124,MATCH($B182,Inventario!$A$5:$A$124,0)),"")</f>
        <v/>
      </c>
      <c r="G182" s="152" t="n">
        <v>0</v>
      </c>
      <c r="H182" s="16">
        <f>IFERROR($F182*(1-$G182),"")</f>
        <v/>
      </c>
      <c r="I182" s="16">
        <f>IFERROR($E182*$H182,"")</f>
        <v/>
      </c>
      <c r="J182" s="16">
        <f>IFERROR($E182*INDEX(Inventario!$H$5:$H$124,MATCH($B182,Inventario!$A$5:$A$124,0)),"")</f>
        <v/>
      </c>
      <c r="K182" s="16">
        <f>IFERROR($I182-$J182,"")</f>
        <v/>
      </c>
      <c r="L182" s="15">
        <f>IFERROR($K182/$I182,"")</f>
        <v/>
      </c>
    </row>
    <row r="183" ht="15" customHeight="1" s="27">
      <c r="A183" s="148" t="n">
        <v>46218</v>
      </c>
      <c r="B183" s="147" t="inlineStr">
        <is>
          <t>SKU-009</t>
        </is>
      </c>
      <c r="C183" s="13">
        <f>IFERROR(INDEX(Inventario!$B$5:$B$124,MATCH($B183,Inventario!$A$5:$A$124,0)),"")</f>
        <v/>
      </c>
      <c r="D183" s="13">
        <f>IFERROR(INDEX(Inventario!$D$5:$D$124,MATCH($B183,Inventario!$A$5:$A$124,0)),"")</f>
        <v/>
      </c>
      <c r="E183" s="150" t="n">
        <v>1</v>
      </c>
      <c r="F183" s="16">
        <f>IFERROR(INDEX(Inventario!$I$5:$I$124,MATCH($B183,Inventario!$A$5:$A$124,0)),"")</f>
        <v/>
      </c>
      <c r="G183" s="152" t="n">
        <v>0</v>
      </c>
      <c r="H183" s="16">
        <f>IFERROR($F183*(1-$G183),"")</f>
        <v/>
      </c>
      <c r="I183" s="16">
        <f>IFERROR($E183*$H183,"")</f>
        <v/>
      </c>
      <c r="J183" s="16">
        <f>IFERROR($E183*INDEX(Inventario!$H$5:$H$124,MATCH($B183,Inventario!$A$5:$A$124,0)),"")</f>
        <v/>
      </c>
      <c r="K183" s="16">
        <f>IFERROR($I183-$J183,"")</f>
        <v/>
      </c>
      <c r="L183" s="15">
        <f>IFERROR($K183/$I183,"")</f>
        <v/>
      </c>
    </row>
    <row r="184" ht="15" customHeight="1" s="27">
      <c r="A184" s="148" t="n">
        <v>46218</v>
      </c>
      <c r="B184" s="147" t="inlineStr">
        <is>
          <t>SKU-011</t>
        </is>
      </c>
      <c r="C184" s="13">
        <f>IFERROR(INDEX(Inventario!$B$5:$B$124,MATCH($B184,Inventario!$A$5:$A$124,0)),"")</f>
        <v/>
      </c>
      <c r="D184" s="13">
        <f>IFERROR(INDEX(Inventario!$D$5:$D$124,MATCH($B184,Inventario!$A$5:$A$124,0)),"")</f>
        <v/>
      </c>
      <c r="E184" s="150" t="n">
        <v>2</v>
      </c>
      <c r="F184" s="16">
        <f>IFERROR(INDEX(Inventario!$I$5:$I$124,MATCH($B184,Inventario!$A$5:$A$124,0)),"")</f>
        <v/>
      </c>
      <c r="G184" s="152" t="n">
        <v>0</v>
      </c>
      <c r="H184" s="16">
        <f>IFERROR($F184*(1-$G184),"")</f>
        <v/>
      </c>
      <c r="I184" s="16">
        <f>IFERROR($E184*$H184,"")</f>
        <v/>
      </c>
      <c r="J184" s="16">
        <f>IFERROR($E184*INDEX(Inventario!$H$5:$H$124,MATCH($B184,Inventario!$A$5:$A$124,0)),"")</f>
        <v/>
      </c>
      <c r="K184" s="16">
        <f>IFERROR($I184-$J184,"")</f>
        <v/>
      </c>
      <c r="L184" s="15">
        <f>IFERROR($K184/$I184,"")</f>
        <v/>
      </c>
    </row>
    <row r="185" ht="15" customHeight="1" s="27">
      <c r="A185" s="148" t="n">
        <v>46218</v>
      </c>
      <c r="B185" s="147" t="inlineStr">
        <is>
          <t>SKU-012</t>
        </is>
      </c>
      <c r="C185" s="13">
        <f>IFERROR(INDEX(Inventario!$B$5:$B$124,MATCH($B185,Inventario!$A$5:$A$124,0)),"")</f>
        <v/>
      </c>
      <c r="D185" s="13">
        <f>IFERROR(INDEX(Inventario!$D$5:$D$124,MATCH($B185,Inventario!$A$5:$A$124,0)),"")</f>
        <v/>
      </c>
      <c r="E185" s="150" t="n">
        <v>2</v>
      </c>
      <c r="F185" s="16">
        <f>IFERROR(INDEX(Inventario!$I$5:$I$124,MATCH($B185,Inventario!$A$5:$A$124,0)),"")</f>
        <v/>
      </c>
      <c r="G185" s="152" t="n">
        <v>0</v>
      </c>
      <c r="H185" s="16">
        <f>IFERROR($F185*(1-$G185),"")</f>
        <v/>
      </c>
      <c r="I185" s="16">
        <f>IFERROR($E185*$H185,"")</f>
        <v/>
      </c>
      <c r="J185" s="16">
        <f>IFERROR($E185*INDEX(Inventario!$H$5:$H$124,MATCH($B185,Inventario!$A$5:$A$124,0)),"")</f>
        <v/>
      </c>
      <c r="K185" s="16">
        <f>IFERROR($I185-$J185,"")</f>
        <v/>
      </c>
      <c r="L185" s="15">
        <f>IFERROR($K185/$I185,"")</f>
        <v/>
      </c>
    </row>
    <row r="186" ht="15" customHeight="1" s="27">
      <c r="A186" s="148" t="n">
        <v>46218</v>
      </c>
      <c r="B186" s="147" t="inlineStr">
        <is>
          <t>SKU-013</t>
        </is>
      </c>
      <c r="C186" s="13">
        <f>IFERROR(INDEX(Inventario!$B$5:$B$124,MATCH($B186,Inventario!$A$5:$A$124,0)),"")</f>
        <v/>
      </c>
      <c r="D186" s="13">
        <f>IFERROR(INDEX(Inventario!$D$5:$D$124,MATCH($B186,Inventario!$A$5:$A$124,0)),"")</f>
        <v/>
      </c>
      <c r="E186" s="150" t="n">
        <v>1</v>
      </c>
      <c r="F186" s="16">
        <f>IFERROR(INDEX(Inventario!$I$5:$I$124,MATCH($B186,Inventario!$A$5:$A$124,0)),"")</f>
        <v/>
      </c>
      <c r="G186" s="152" t="n">
        <v>0</v>
      </c>
      <c r="H186" s="16">
        <f>IFERROR($F186*(1-$G186),"")</f>
        <v/>
      </c>
      <c r="I186" s="16">
        <f>IFERROR($E186*$H186,"")</f>
        <v/>
      </c>
      <c r="J186" s="16">
        <f>IFERROR($E186*INDEX(Inventario!$H$5:$H$124,MATCH($B186,Inventario!$A$5:$A$124,0)),"")</f>
        <v/>
      </c>
      <c r="K186" s="16">
        <f>IFERROR($I186-$J186,"")</f>
        <v/>
      </c>
      <c r="L186" s="15">
        <f>IFERROR($K186/$I186,"")</f>
        <v/>
      </c>
    </row>
    <row r="187" ht="15" customHeight="1" s="27">
      <c r="A187" s="148" t="n">
        <v>46218</v>
      </c>
      <c r="B187" s="147" t="inlineStr">
        <is>
          <t>SKU-014</t>
        </is>
      </c>
      <c r="C187" s="13">
        <f>IFERROR(INDEX(Inventario!$B$5:$B$124,MATCH($B187,Inventario!$A$5:$A$124,0)),"")</f>
        <v/>
      </c>
      <c r="D187" s="13">
        <f>IFERROR(INDEX(Inventario!$D$5:$D$124,MATCH($B187,Inventario!$A$5:$A$124,0)),"")</f>
        <v/>
      </c>
      <c r="E187" s="150" t="n">
        <v>1</v>
      </c>
      <c r="F187" s="16">
        <f>IFERROR(INDEX(Inventario!$I$5:$I$124,MATCH($B187,Inventario!$A$5:$A$124,0)),"")</f>
        <v/>
      </c>
      <c r="G187" s="152" t="n">
        <v>0.1</v>
      </c>
      <c r="H187" s="16">
        <f>IFERROR($F187*(1-$G187),"")</f>
        <v/>
      </c>
      <c r="I187" s="16">
        <f>IFERROR($E187*$H187,"")</f>
        <v/>
      </c>
      <c r="J187" s="16">
        <f>IFERROR($E187*INDEX(Inventario!$H$5:$H$124,MATCH($B187,Inventario!$A$5:$A$124,0)),"")</f>
        <v/>
      </c>
      <c r="K187" s="16">
        <f>IFERROR($I187-$J187,"")</f>
        <v/>
      </c>
      <c r="L187" s="15">
        <f>IFERROR($K187/$I187,"")</f>
        <v/>
      </c>
    </row>
    <row r="188" ht="15" customHeight="1" s="27">
      <c r="A188" s="148" t="n">
        <v>46218</v>
      </c>
      <c r="B188" s="147" t="inlineStr">
        <is>
          <t>SKU-017</t>
        </is>
      </c>
      <c r="C188" s="13">
        <f>IFERROR(INDEX(Inventario!$B$5:$B$124,MATCH($B188,Inventario!$A$5:$A$124,0)),"")</f>
        <v/>
      </c>
      <c r="D188" s="13">
        <f>IFERROR(INDEX(Inventario!$D$5:$D$124,MATCH($B188,Inventario!$A$5:$A$124,0)),"")</f>
        <v/>
      </c>
      <c r="E188" s="150" t="n">
        <v>2</v>
      </c>
      <c r="F188" s="16">
        <f>IFERROR(INDEX(Inventario!$I$5:$I$124,MATCH($B188,Inventario!$A$5:$A$124,0)),"")</f>
        <v/>
      </c>
      <c r="G188" s="152" t="n">
        <v>0.1</v>
      </c>
      <c r="H188" s="16">
        <f>IFERROR($F188*(1-$G188),"")</f>
        <v/>
      </c>
      <c r="I188" s="16">
        <f>IFERROR($E188*$H188,"")</f>
        <v/>
      </c>
      <c r="J188" s="16">
        <f>IFERROR($E188*INDEX(Inventario!$H$5:$H$124,MATCH($B188,Inventario!$A$5:$A$124,0)),"")</f>
        <v/>
      </c>
      <c r="K188" s="16">
        <f>IFERROR($I188-$J188,"")</f>
        <v/>
      </c>
      <c r="L188" s="15">
        <f>IFERROR($K188/$I188,"")</f>
        <v/>
      </c>
    </row>
    <row r="189" ht="15" customHeight="1" s="27">
      <c r="A189" s="148" t="n">
        <v>46218</v>
      </c>
      <c r="B189" s="147" t="inlineStr">
        <is>
          <t>SKU-022</t>
        </is>
      </c>
      <c r="C189" s="13">
        <f>IFERROR(INDEX(Inventario!$B$5:$B$124,MATCH($B189,Inventario!$A$5:$A$124,0)),"")</f>
        <v/>
      </c>
      <c r="D189" s="13">
        <f>IFERROR(INDEX(Inventario!$D$5:$D$124,MATCH($B189,Inventario!$A$5:$A$124,0)),"")</f>
        <v/>
      </c>
      <c r="E189" s="150" t="n">
        <v>3</v>
      </c>
      <c r="F189" s="16">
        <f>IFERROR(INDEX(Inventario!$I$5:$I$124,MATCH($B189,Inventario!$A$5:$A$124,0)),"")</f>
        <v/>
      </c>
      <c r="G189" s="152" t="n">
        <v>0.1</v>
      </c>
      <c r="H189" s="16">
        <f>IFERROR($F189*(1-$G189),"")</f>
        <v/>
      </c>
      <c r="I189" s="16">
        <f>IFERROR($E189*$H189,"")</f>
        <v/>
      </c>
      <c r="J189" s="16">
        <f>IFERROR($E189*INDEX(Inventario!$H$5:$H$124,MATCH($B189,Inventario!$A$5:$A$124,0)),"")</f>
        <v/>
      </c>
      <c r="K189" s="16">
        <f>IFERROR($I189-$J189,"")</f>
        <v/>
      </c>
      <c r="L189" s="15">
        <f>IFERROR($K189/$I189,"")</f>
        <v/>
      </c>
    </row>
    <row r="190" ht="15" customHeight="1" s="27">
      <c r="A190" s="148" t="n">
        <v>46218</v>
      </c>
      <c r="B190" s="147" t="inlineStr">
        <is>
          <t>SKU-027</t>
        </is>
      </c>
      <c r="C190" s="13">
        <f>IFERROR(INDEX(Inventario!$B$5:$B$124,MATCH($B190,Inventario!$A$5:$A$124,0)),"")</f>
        <v/>
      </c>
      <c r="D190" s="13">
        <f>IFERROR(INDEX(Inventario!$D$5:$D$124,MATCH($B190,Inventario!$A$5:$A$124,0)),"")</f>
        <v/>
      </c>
      <c r="E190" s="150" t="n">
        <v>1</v>
      </c>
      <c r="F190" s="16">
        <f>IFERROR(INDEX(Inventario!$I$5:$I$124,MATCH($B190,Inventario!$A$5:$A$124,0)),"")</f>
        <v/>
      </c>
      <c r="G190" s="152" t="n">
        <v>0</v>
      </c>
      <c r="H190" s="16">
        <f>IFERROR($F190*(1-$G190),"")</f>
        <v/>
      </c>
      <c r="I190" s="16">
        <f>IFERROR($E190*$H190,"")</f>
        <v/>
      </c>
      <c r="J190" s="16">
        <f>IFERROR($E190*INDEX(Inventario!$H$5:$H$124,MATCH($B190,Inventario!$A$5:$A$124,0)),"")</f>
        <v/>
      </c>
      <c r="K190" s="16">
        <f>IFERROR($I190-$J190,"")</f>
        <v/>
      </c>
      <c r="L190" s="15">
        <f>IFERROR($K190/$I190,"")</f>
        <v/>
      </c>
    </row>
    <row r="191" ht="15" customHeight="1" s="27">
      <c r="A191" s="148" t="n">
        <v>46218</v>
      </c>
      <c r="B191" s="147" t="inlineStr">
        <is>
          <t>SKU-036</t>
        </is>
      </c>
      <c r="C191" s="13">
        <f>IFERROR(INDEX(Inventario!$B$5:$B$124,MATCH($B191,Inventario!$A$5:$A$124,0)),"")</f>
        <v/>
      </c>
      <c r="D191" s="13">
        <f>IFERROR(INDEX(Inventario!$D$5:$D$124,MATCH($B191,Inventario!$A$5:$A$124,0)),"")</f>
        <v/>
      </c>
      <c r="E191" s="150" t="n">
        <v>2</v>
      </c>
      <c r="F191" s="16">
        <f>IFERROR(INDEX(Inventario!$I$5:$I$124,MATCH($B191,Inventario!$A$5:$A$124,0)),"")</f>
        <v/>
      </c>
      <c r="G191" s="152" t="n">
        <v>0.1</v>
      </c>
      <c r="H191" s="16">
        <f>IFERROR($F191*(1-$G191),"")</f>
        <v/>
      </c>
      <c r="I191" s="16">
        <f>IFERROR($E191*$H191,"")</f>
        <v/>
      </c>
      <c r="J191" s="16">
        <f>IFERROR($E191*INDEX(Inventario!$H$5:$H$124,MATCH($B191,Inventario!$A$5:$A$124,0)),"")</f>
        <v/>
      </c>
      <c r="K191" s="16">
        <f>IFERROR($I191-$J191,"")</f>
        <v/>
      </c>
      <c r="L191" s="15">
        <f>IFERROR($K191/$I191,"")</f>
        <v/>
      </c>
    </row>
    <row r="192" ht="15" customHeight="1" s="27">
      <c r="A192" s="148" t="n">
        <v>46218</v>
      </c>
      <c r="B192" s="147" t="inlineStr">
        <is>
          <t>SKU-040</t>
        </is>
      </c>
      <c r="C192" s="13">
        <f>IFERROR(INDEX(Inventario!$B$5:$B$124,MATCH($B192,Inventario!$A$5:$A$124,0)),"")</f>
        <v/>
      </c>
      <c r="D192" s="13">
        <f>IFERROR(INDEX(Inventario!$D$5:$D$124,MATCH($B192,Inventario!$A$5:$A$124,0)),"")</f>
        <v/>
      </c>
      <c r="E192" s="150" t="n">
        <v>1</v>
      </c>
      <c r="F192" s="16">
        <f>IFERROR(INDEX(Inventario!$I$5:$I$124,MATCH($B192,Inventario!$A$5:$A$124,0)),"")</f>
        <v/>
      </c>
      <c r="G192" s="152" t="n">
        <v>0</v>
      </c>
      <c r="H192" s="16">
        <f>IFERROR($F192*(1-$G192),"")</f>
        <v/>
      </c>
      <c r="I192" s="16">
        <f>IFERROR($E192*$H192,"")</f>
        <v/>
      </c>
      <c r="J192" s="16">
        <f>IFERROR($E192*INDEX(Inventario!$H$5:$H$124,MATCH($B192,Inventario!$A$5:$A$124,0)),"")</f>
        <v/>
      </c>
      <c r="K192" s="16">
        <f>IFERROR($I192-$J192,"")</f>
        <v/>
      </c>
      <c r="L192" s="15">
        <f>IFERROR($K192/$I192,"")</f>
        <v/>
      </c>
    </row>
    <row r="193" ht="15" customHeight="1" s="27">
      <c r="A193" s="148" t="n">
        <v>46219</v>
      </c>
      <c r="B193" s="147" t="inlineStr">
        <is>
          <t>SKU-001</t>
        </is>
      </c>
      <c r="C193" s="13">
        <f>IFERROR(INDEX(Inventario!$B$5:$B$124,MATCH($B193,Inventario!$A$5:$A$124,0)),"")</f>
        <v/>
      </c>
      <c r="D193" s="13">
        <f>IFERROR(INDEX(Inventario!$D$5:$D$124,MATCH($B193,Inventario!$A$5:$A$124,0)),"")</f>
        <v/>
      </c>
      <c r="E193" s="150" t="n">
        <v>3</v>
      </c>
      <c r="F193" s="16">
        <f>IFERROR(INDEX(Inventario!$I$5:$I$124,MATCH($B193,Inventario!$A$5:$A$124,0)),"")</f>
        <v/>
      </c>
      <c r="G193" s="152" t="n">
        <v>0</v>
      </c>
      <c r="H193" s="16">
        <f>IFERROR($F193*(1-$G193),"")</f>
        <v/>
      </c>
      <c r="I193" s="16">
        <f>IFERROR($E193*$H193,"")</f>
        <v/>
      </c>
      <c r="J193" s="16">
        <f>IFERROR($E193*INDEX(Inventario!$H$5:$H$124,MATCH($B193,Inventario!$A$5:$A$124,0)),"")</f>
        <v/>
      </c>
      <c r="K193" s="16">
        <f>IFERROR($I193-$J193,"")</f>
        <v/>
      </c>
      <c r="L193" s="15">
        <f>IFERROR($K193/$I193,"")</f>
        <v/>
      </c>
    </row>
    <row r="194" ht="15" customHeight="1" s="27">
      <c r="A194" s="148" t="n">
        <v>46219</v>
      </c>
      <c r="B194" s="147" t="inlineStr">
        <is>
          <t>SKU-004</t>
        </is>
      </c>
      <c r="C194" s="13">
        <f>IFERROR(INDEX(Inventario!$B$5:$B$124,MATCH($B194,Inventario!$A$5:$A$124,0)),"")</f>
        <v/>
      </c>
      <c r="D194" s="13">
        <f>IFERROR(INDEX(Inventario!$D$5:$D$124,MATCH($B194,Inventario!$A$5:$A$124,0)),"")</f>
        <v/>
      </c>
      <c r="E194" s="150" t="n">
        <v>2</v>
      </c>
      <c r="F194" s="16">
        <f>IFERROR(INDEX(Inventario!$I$5:$I$124,MATCH($B194,Inventario!$A$5:$A$124,0)),"")</f>
        <v/>
      </c>
      <c r="G194" s="152" t="n">
        <v>0</v>
      </c>
      <c r="H194" s="16">
        <f>IFERROR($F194*(1-$G194),"")</f>
        <v/>
      </c>
      <c r="I194" s="16">
        <f>IFERROR($E194*$H194,"")</f>
        <v/>
      </c>
      <c r="J194" s="16">
        <f>IFERROR($E194*INDEX(Inventario!$H$5:$H$124,MATCH($B194,Inventario!$A$5:$A$124,0)),"")</f>
        <v/>
      </c>
      <c r="K194" s="16">
        <f>IFERROR($I194-$J194,"")</f>
        <v/>
      </c>
      <c r="L194" s="15">
        <f>IFERROR($K194/$I194,"")</f>
        <v/>
      </c>
    </row>
    <row r="195" ht="15" customHeight="1" s="27">
      <c r="A195" s="148" t="n">
        <v>46219</v>
      </c>
      <c r="B195" s="147" t="inlineStr">
        <is>
          <t>SKU-005</t>
        </is>
      </c>
      <c r="C195" s="13">
        <f>IFERROR(INDEX(Inventario!$B$5:$B$124,MATCH($B195,Inventario!$A$5:$A$124,0)),"")</f>
        <v/>
      </c>
      <c r="D195" s="13">
        <f>IFERROR(INDEX(Inventario!$D$5:$D$124,MATCH($B195,Inventario!$A$5:$A$124,0)),"")</f>
        <v/>
      </c>
      <c r="E195" s="150" t="n">
        <v>2</v>
      </c>
      <c r="F195" s="16">
        <f>IFERROR(INDEX(Inventario!$I$5:$I$124,MATCH($B195,Inventario!$A$5:$A$124,0)),"")</f>
        <v/>
      </c>
      <c r="G195" s="152" t="n">
        <v>0.1</v>
      </c>
      <c r="H195" s="16">
        <f>IFERROR($F195*(1-$G195),"")</f>
        <v/>
      </c>
      <c r="I195" s="16">
        <f>IFERROR($E195*$H195,"")</f>
        <v/>
      </c>
      <c r="J195" s="16">
        <f>IFERROR($E195*INDEX(Inventario!$H$5:$H$124,MATCH($B195,Inventario!$A$5:$A$124,0)),"")</f>
        <v/>
      </c>
      <c r="K195" s="16">
        <f>IFERROR($I195-$J195,"")</f>
        <v/>
      </c>
      <c r="L195" s="15">
        <f>IFERROR($K195/$I195,"")</f>
        <v/>
      </c>
    </row>
    <row r="196" ht="15" customHeight="1" s="27">
      <c r="A196" s="148" t="n">
        <v>46219</v>
      </c>
      <c r="B196" s="147" t="inlineStr">
        <is>
          <t>SKU-008</t>
        </is>
      </c>
      <c r="C196" s="13">
        <f>IFERROR(INDEX(Inventario!$B$5:$B$124,MATCH($B196,Inventario!$A$5:$A$124,0)),"")</f>
        <v/>
      </c>
      <c r="D196" s="13">
        <f>IFERROR(INDEX(Inventario!$D$5:$D$124,MATCH($B196,Inventario!$A$5:$A$124,0)),"")</f>
        <v/>
      </c>
      <c r="E196" s="150" t="n">
        <v>1</v>
      </c>
      <c r="F196" s="16">
        <f>IFERROR(INDEX(Inventario!$I$5:$I$124,MATCH($B196,Inventario!$A$5:$A$124,0)),"")</f>
        <v/>
      </c>
      <c r="G196" s="152" t="n">
        <v>0</v>
      </c>
      <c r="H196" s="16">
        <f>IFERROR($F196*(1-$G196),"")</f>
        <v/>
      </c>
      <c r="I196" s="16">
        <f>IFERROR($E196*$H196,"")</f>
        <v/>
      </c>
      <c r="J196" s="16">
        <f>IFERROR($E196*INDEX(Inventario!$H$5:$H$124,MATCH($B196,Inventario!$A$5:$A$124,0)),"")</f>
        <v/>
      </c>
      <c r="K196" s="16">
        <f>IFERROR($I196-$J196,"")</f>
        <v/>
      </c>
      <c r="L196" s="15">
        <f>IFERROR($K196/$I196,"")</f>
        <v/>
      </c>
    </row>
    <row r="197" ht="15" customHeight="1" s="27">
      <c r="A197" s="148" t="n">
        <v>46219</v>
      </c>
      <c r="B197" s="147" t="inlineStr">
        <is>
          <t>SKU-015</t>
        </is>
      </c>
      <c r="C197" s="13">
        <f>IFERROR(INDEX(Inventario!$B$5:$B$124,MATCH($B197,Inventario!$A$5:$A$124,0)),"")</f>
        <v/>
      </c>
      <c r="D197" s="13">
        <f>IFERROR(INDEX(Inventario!$D$5:$D$124,MATCH($B197,Inventario!$A$5:$A$124,0)),"")</f>
        <v/>
      </c>
      <c r="E197" s="150" t="n">
        <v>2</v>
      </c>
      <c r="F197" s="16">
        <f>IFERROR(INDEX(Inventario!$I$5:$I$124,MATCH($B197,Inventario!$A$5:$A$124,0)),"")</f>
        <v/>
      </c>
      <c r="G197" s="152" t="n">
        <v>0</v>
      </c>
      <c r="H197" s="16">
        <f>IFERROR($F197*(1-$G197),"")</f>
        <v/>
      </c>
      <c r="I197" s="16">
        <f>IFERROR($E197*$H197,"")</f>
        <v/>
      </c>
      <c r="J197" s="16">
        <f>IFERROR($E197*INDEX(Inventario!$H$5:$H$124,MATCH($B197,Inventario!$A$5:$A$124,0)),"")</f>
        <v/>
      </c>
      <c r="K197" s="16">
        <f>IFERROR($I197-$J197,"")</f>
        <v/>
      </c>
      <c r="L197" s="15">
        <f>IFERROR($K197/$I197,"")</f>
        <v/>
      </c>
    </row>
    <row r="198" ht="15" customHeight="1" s="27">
      <c r="A198" s="148" t="n">
        <v>46219</v>
      </c>
      <c r="B198" s="147" t="inlineStr">
        <is>
          <t>SKU-018</t>
        </is>
      </c>
      <c r="C198" s="13">
        <f>IFERROR(INDEX(Inventario!$B$5:$B$124,MATCH($B198,Inventario!$A$5:$A$124,0)),"")</f>
        <v/>
      </c>
      <c r="D198" s="13">
        <f>IFERROR(INDEX(Inventario!$D$5:$D$124,MATCH($B198,Inventario!$A$5:$A$124,0)),"")</f>
        <v/>
      </c>
      <c r="E198" s="150" t="n">
        <v>1</v>
      </c>
      <c r="F198" s="16">
        <f>IFERROR(INDEX(Inventario!$I$5:$I$124,MATCH($B198,Inventario!$A$5:$A$124,0)),"")</f>
        <v/>
      </c>
      <c r="G198" s="152" t="n">
        <v>0.1</v>
      </c>
      <c r="H198" s="16">
        <f>IFERROR($F198*(1-$G198),"")</f>
        <v/>
      </c>
      <c r="I198" s="16">
        <f>IFERROR($E198*$H198,"")</f>
        <v/>
      </c>
      <c r="J198" s="16">
        <f>IFERROR($E198*INDEX(Inventario!$H$5:$H$124,MATCH($B198,Inventario!$A$5:$A$124,0)),"")</f>
        <v/>
      </c>
      <c r="K198" s="16">
        <f>IFERROR($I198-$J198,"")</f>
        <v/>
      </c>
      <c r="L198" s="15">
        <f>IFERROR($K198/$I198,"")</f>
        <v/>
      </c>
    </row>
    <row r="199" ht="15" customHeight="1" s="27">
      <c r="A199" s="148" t="n">
        <v>46219</v>
      </c>
      <c r="B199" s="147" t="inlineStr">
        <is>
          <t>SKU-024</t>
        </is>
      </c>
      <c r="C199" s="13">
        <f>IFERROR(INDEX(Inventario!$B$5:$B$124,MATCH($B199,Inventario!$A$5:$A$124,0)),"")</f>
        <v/>
      </c>
      <c r="D199" s="13">
        <f>IFERROR(INDEX(Inventario!$D$5:$D$124,MATCH($B199,Inventario!$A$5:$A$124,0)),"")</f>
        <v/>
      </c>
      <c r="E199" s="150" t="n">
        <v>3</v>
      </c>
      <c r="F199" s="16">
        <f>IFERROR(INDEX(Inventario!$I$5:$I$124,MATCH($B199,Inventario!$A$5:$A$124,0)),"")</f>
        <v/>
      </c>
      <c r="G199" s="152" t="n">
        <v>0</v>
      </c>
      <c r="H199" s="16">
        <f>IFERROR($F199*(1-$G199),"")</f>
        <v/>
      </c>
      <c r="I199" s="16">
        <f>IFERROR($E199*$H199,"")</f>
        <v/>
      </c>
      <c r="J199" s="16">
        <f>IFERROR($E199*INDEX(Inventario!$H$5:$H$124,MATCH($B199,Inventario!$A$5:$A$124,0)),"")</f>
        <v/>
      </c>
      <c r="K199" s="16">
        <f>IFERROR($I199-$J199,"")</f>
        <v/>
      </c>
      <c r="L199" s="15">
        <f>IFERROR($K199/$I199,"")</f>
        <v/>
      </c>
    </row>
    <row r="200" ht="15" customHeight="1" s="27">
      <c r="A200" s="148" t="n">
        <v>46219</v>
      </c>
      <c r="B200" s="147" t="inlineStr">
        <is>
          <t>SKU-026</t>
        </is>
      </c>
      <c r="C200" s="13">
        <f>IFERROR(INDEX(Inventario!$B$5:$B$124,MATCH($B200,Inventario!$A$5:$A$124,0)),"")</f>
        <v/>
      </c>
      <c r="D200" s="13">
        <f>IFERROR(INDEX(Inventario!$D$5:$D$124,MATCH($B200,Inventario!$A$5:$A$124,0)),"")</f>
        <v/>
      </c>
      <c r="E200" s="150" t="n">
        <v>1</v>
      </c>
      <c r="F200" s="16">
        <f>IFERROR(INDEX(Inventario!$I$5:$I$124,MATCH($B200,Inventario!$A$5:$A$124,0)),"")</f>
        <v/>
      </c>
      <c r="G200" s="152" t="n">
        <v>0</v>
      </c>
      <c r="H200" s="16">
        <f>IFERROR($F200*(1-$G200),"")</f>
        <v/>
      </c>
      <c r="I200" s="16">
        <f>IFERROR($E200*$H200,"")</f>
        <v/>
      </c>
      <c r="J200" s="16">
        <f>IFERROR($E200*INDEX(Inventario!$H$5:$H$124,MATCH($B200,Inventario!$A$5:$A$124,0)),"")</f>
        <v/>
      </c>
      <c r="K200" s="16">
        <f>IFERROR($I200-$J200,"")</f>
        <v/>
      </c>
      <c r="L200" s="15">
        <f>IFERROR($K200/$I200,"")</f>
        <v/>
      </c>
    </row>
    <row r="201" ht="15" customHeight="1" s="27">
      <c r="A201" s="148" t="n">
        <v>46219</v>
      </c>
      <c r="B201" s="147" t="inlineStr">
        <is>
          <t>SKU-033</t>
        </is>
      </c>
      <c r="C201" s="13">
        <f>IFERROR(INDEX(Inventario!$B$5:$B$124,MATCH($B201,Inventario!$A$5:$A$124,0)),"")</f>
        <v/>
      </c>
      <c r="D201" s="13">
        <f>IFERROR(INDEX(Inventario!$D$5:$D$124,MATCH($B201,Inventario!$A$5:$A$124,0)),"")</f>
        <v/>
      </c>
      <c r="E201" s="150" t="n">
        <v>2</v>
      </c>
      <c r="F201" s="16">
        <f>IFERROR(INDEX(Inventario!$I$5:$I$124,MATCH($B201,Inventario!$A$5:$A$124,0)),"")</f>
        <v/>
      </c>
      <c r="G201" s="152" t="n">
        <v>0</v>
      </c>
      <c r="H201" s="16">
        <f>IFERROR($F201*(1-$G201),"")</f>
        <v/>
      </c>
      <c r="I201" s="16">
        <f>IFERROR($E201*$H201,"")</f>
        <v/>
      </c>
      <c r="J201" s="16">
        <f>IFERROR($E201*INDEX(Inventario!$H$5:$H$124,MATCH($B201,Inventario!$A$5:$A$124,0)),"")</f>
        <v/>
      </c>
      <c r="K201" s="16">
        <f>IFERROR($I201-$J201,"")</f>
        <v/>
      </c>
      <c r="L201" s="15">
        <f>IFERROR($K201/$I201,"")</f>
        <v/>
      </c>
    </row>
    <row r="202" ht="15" customHeight="1" s="27">
      <c r="A202" s="148" t="n">
        <v>46219</v>
      </c>
      <c r="B202" s="147" t="inlineStr">
        <is>
          <t>SKU-035</t>
        </is>
      </c>
      <c r="C202" s="13">
        <f>IFERROR(INDEX(Inventario!$B$5:$B$124,MATCH($B202,Inventario!$A$5:$A$124,0)),"")</f>
        <v/>
      </c>
      <c r="D202" s="13">
        <f>IFERROR(INDEX(Inventario!$D$5:$D$124,MATCH($B202,Inventario!$A$5:$A$124,0)),"")</f>
        <v/>
      </c>
      <c r="E202" s="150" t="n">
        <v>1</v>
      </c>
      <c r="F202" s="16">
        <f>IFERROR(INDEX(Inventario!$I$5:$I$124,MATCH($B202,Inventario!$A$5:$A$124,0)),"")</f>
        <v/>
      </c>
      <c r="G202" s="152" t="n">
        <v>0.1</v>
      </c>
      <c r="H202" s="16">
        <f>IFERROR($F202*(1-$G202),"")</f>
        <v/>
      </c>
      <c r="I202" s="16">
        <f>IFERROR($E202*$H202,"")</f>
        <v/>
      </c>
      <c r="J202" s="16">
        <f>IFERROR($E202*INDEX(Inventario!$H$5:$H$124,MATCH($B202,Inventario!$A$5:$A$124,0)),"")</f>
        <v/>
      </c>
      <c r="K202" s="16">
        <f>IFERROR($I202-$J202,"")</f>
        <v/>
      </c>
      <c r="L202" s="15">
        <f>IFERROR($K202/$I202,"")</f>
        <v/>
      </c>
    </row>
    <row r="203" ht="15" customHeight="1" s="27">
      <c r="A203" s="148" t="n">
        <v>46219</v>
      </c>
      <c r="B203" s="147" t="inlineStr">
        <is>
          <t>SKU-036</t>
        </is>
      </c>
      <c r="C203" s="13">
        <f>IFERROR(INDEX(Inventario!$B$5:$B$124,MATCH($B203,Inventario!$A$5:$A$124,0)),"")</f>
        <v/>
      </c>
      <c r="D203" s="13">
        <f>IFERROR(INDEX(Inventario!$D$5:$D$124,MATCH($B203,Inventario!$A$5:$A$124,0)),"")</f>
        <v/>
      </c>
      <c r="E203" s="150" t="n">
        <v>2</v>
      </c>
      <c r="F203" s="16">
        <f>IFERROR(INDEX(Inventario!$I$5:$I$124,MATCH($B203,Inventario!$A$5:$A$124,0)),"")</f>
        <v/>
      </c>
      <c r="G203" s="152" t="n">
        <v>0.1</v>
      </c>
      <c r="H203" s="16">
        <f>IFERROR($F203*(1-$G203),"")</f>
        <v/>
      </c>
      <c r="I203" s="16">
        <f>IFERROR($E203*$H203,"")</f>
        <v/>
      </c>
      <c r="J203" s="16">
        <f>IFERROR($E203*INDEX(Inventario!$H$5:$H$124,MATCH($B203,Inventario!$A$5:$A$124,0)),"")</f>
        <v/>
      </c>
      <c r="K203" s="16">
        <f>IFERROR($I203-$J203,"")</f>
        <v/>
      </c>
      <c r="L203" s="15">
        <f>IFERROR($K203/$I203,"")</f>
        <v/>
      </c>
    </row>
    <row r="204" ht="15" customHeight="1" s="27">
      <c r="A204" s="148" t="n">
        <v>46220</v>
      </c>
      <c r="B204" s="147" t="inlineStr">
        <is>
          <t>SKU-002</t>
        </is>
      </c>
      <c r="C204" s="13">
        <f>IFERROR(INDEX(Inventario!$B$5:$B$124,MATCH($B204,Inventario!$A$5:$A$124,0)),"")</f>
        <v/>
      </c>
      <c r="D204" s="13">
        <f>IFERROR(INDEX(Inventario!$D$5:$D$124,MATCH($B204,Inventario!$A$5:$A$124,0)),"")</f>
        <v/>
      </c>
      <c r="E204" s="150" t="n">
        <v>1</v>
      </c>
      <c r="F204" s="16">
        <f>IFERROR(INDEX(Inventario!$I$5:$I$124,MATCH($B204,Inventario!$A$5:$A$124,0)),"")</f>
        <v/>
      </c>
      <c r="G204" s="152" t="n">
        <v>0</v>
      </c>
      <c r="H204" s="16">
        <f>IFERROR($F204*(1-$G204),"")</f>
        <v/>
      </c>
      <c r="I204" s="16">
        <f>IFERROR($E204*$H204,"")</f>
        <v/>
      </c>
      <c r="J204" s="16">
        <f>IFERROR($E204*INDEX(Inventario!$H$5:$H$124,MATCH($B204,Inventario!$A$5:$A$124,0)),"")</f>
        <v/>
      </c>
      <c r="K204" s="16">
        <f>IFERROR($I204-$J204,"")</f>
        <v/>
      </c>
      <c r="L204" s="15">
        <f>IFERROR($K204/$I204,"")</f>
        <v/>
      </c>
    </row>
    <row r="205" ht="15" customHeight="1" s="27">
      <c r="A205" s="148" t="n">
        <v>46220</v>
      </c>
      <c r="B205" s="147" t="inlineStr">
        <is>
          <t>SKU-003</t>
        </is>
      </c>
      <c r="C205" s="13">
        <f>IFERROR(INDEX(Inventario!$B$5:$B$124,MATCH($B205,Inventario!$A$5:$A$124,0)),"")</f>
        <v/>
      </c>
      <c r="D205" s="13">
        <f>IFERROR(INDEX(Inventario!$D$5:$D$124,MATCH($B205,Inventario!$A$5:$A$124,0)),"")</f>
        <v/>
      </c>
      <c r="E205" s="150" t="n">
        <v>1</v>
      </c>
      <c r="F205" s="16">
        <f>IFERROR(INDEX(Inventario!$I$5:$I$124,MATCH($B205,Inventario!$A$5:$A$124,0)),"")</f>
        <v/>
      </c>
      <c r="G205" s="152" t="n">
        <v>0</v>
      </c>
      <c r="H205" s="16">
        <f>IFERROR($F205*(1-$G205),"")</f>
        <v/>
      </c>
      <c r="I205" s="16">
        <f>IFERROR($E205*$H205,"")</f>
        <v/>
      </c>
      <c r="J205" s="16">
        <f>IFERROR($E205*INDEX(Inventario!$H$5:$H$124,MATCH($B205,Inventario!$A$5:$A$124,0)),"")</f>
        <v/>
      </c>
      <c r="K205" s="16">
        <f>IFERROR($I205-$J205,"")</f>
        <v/>
      </c>
      <c r="L205" s="15">
        <f>IFERROR($K205/$I205,"")</f>
        <v/>
      </c>
    </row>
    <row r="206" ht="15" customHeight="1" s="27">
      <c r="A206" s="148" t="n">
        <v>46220</v>
      </c>
      <c r="B206" s="147" t="inlineStr">
        <is>
          <t>SKU-007</t>
        </is>
      </c>
      <c r="C206" s="13">
        <f>IFERROR(INDEX(Inventario!$B$5:$B$124,MATCH($B206,Inventario!$A$5:$A$124,0)),"")</f>
        <v/>
      </c>
      <c r="D206" s="13">
        <f>IFERROR(INDEX(Inventario!$D$5:$D$124,MATCH($B206,Inventario!$A$5:$A$124,0)),"")</f>
        <v/>
      </c>
      <c r="E206" s="150" t="n">
        <v>1</v>
      </c>
      <c r="F206" s="16">
        <f>IFERROR(INDEX(Inventario!$I$5:$I$124,MATCH($B206,Inventario!$A$5:$A$124,0)),"")</f>
        <v/>
      </c>
      <c r="G206" s="152" t="n">
        <v>0.1</v>
      </c>
      <c r="H206" s="16">
        <f>IFERROR($F206*(1-$G206),"")</f>
        <v/>
      </c>
      <c r="I206" s="16">
        <f>IFERROR($E206*$H206,"")</f>
        <v/>
      </c>
      <c r="J206" s="16">
        <f>IFERROR($E206*INDEX(Inventario!$H$5:$H$124,MATCH($B206,Inventario!$A$5:$A$124,0)),"")</f>
        <v/>
      </c>
      <c r="K206" s="16">
        <f>IFERROR($I206-$J206,"")</f>
        <v/>
      </c>
      <c r="L206" s="15">
        <f>IFERROR($K206/$I206,"")</f>
        <v/>
      </c>
    </row>
    <row r="207" ht="15" customHeight="1" s="27">
      <c r="A207" s="148" t="n">
        <v>46220</v>
      </c>
      <c r="B207" s="147" t="inlineStr">
        <is>
          <t>SKU-008</t>
        </is>
      </c>
      <c r="C207" s="13">
        <f>IFERROR(INDEX(Inventario!$B$5:$B$124,MATCH($B207,Inventario!$A$5:$A$124,0)),"")</f>
        <v/>
      </c>
      <c r="D207" s="13">
        <f>IFERROR(INDEX(Inventario!$D$5:$D$124,MATCH($B207,Inventario!$A$5:$A$124,0)),"")</f>
        <v/>
      </c>
      <c r="E207" s="150" t="n">
        <v>1</v>
      </c>
      <c r="F207" s="16">
        <f>IFERROR(INDEX(Inventario!$I$5:$I$124,MATCH($B207,Inventario!$A$5:$A$124,0)),"")</f>
        <v/>
      </c>
      <c r="G207" s="152" t="n">
        <v>0</v>
      </c>
      <c r="H207" s="16">
        <f>IFERROR($F207*(1-$G207),"")</f>
        <v/>
      </c>
      <c r="I207" s="16">
        <f>IFERROR($E207*$H207,"")</f>
        <v/>
      </c>
      <c r="J207" s="16">
        <f>IFERROR($E207*INDEX(Inventario!$H$5:$H$124,MATCH($B207,Inventario!$A$5:$A$124,0)),"")</f>
        <v/>
      </c>
      <c r="K207" s="16">
        <f>IFERROR($I207-$J207,"")</f>
        <v/>
      </c>
      <c r="L207" s="15">
        <f>IFERROR($K207/$I207,"")</f>
        <v/>
      </c>
    </row>
    <row r="208" ht="15" customHeight="1" s="27">
      <c r="A208" s="148" t="n">
        <v>46220</v>
      </c>
      <c r="B208" s="147" t="inlineStr">
        <is>
          <t>SKU-010</t>
        </is>
      </c>
      <c r="C208" s="13">
        <f>IFERROR(INDEX(Inventario!$B$5:$B$124,MATCH($B208,Inventario!$A$5:$A$124,0)),"")</f>
        <v/>
      </c>
      <c r="D208" s="13">
        <f>IFERROR(INDEX(Inventario!$D$5:$D$124,MATCH($B208,Inventario!$A$5:$A$124,0)),"")</f>
        <v/>
      </c>
      <c r="E208" s="150" t="n">
        <v>2</v>
      </c>
      <c r="F208" s="16">
        <f>IFERROR(INDEX(Inventario!$I$5:$I$124,MATCH($B208,Inventario!$A$5:$A$124,0)),"")</f>
        <v/>
      </c>
      <c r="G208" s="152" t="n">
        <v>0</v>
      </c>
      <c r="H208" s="16">
        <f>IFERROR($F208*(1-$G208),"")</f>
        <v/>
      </c>
      <c r="I208" s="16">
        <f>IFERROR($E208*$H208,"")</f>
        <v/>
      </c>
      <c r="J208" s="16">
        <f>IFERROR($E208*INDEX(Inventario!$H$5:$H$124,MATCH($B208,Inventario!$A$5:$A$124,0)),"")</f>
        <v/>
      </c>
      <c r="K208" s="16">
        <f>IFERROR($I208-$J208,"")</f>
        <v/>
      </c>
      <c r="L208" s="15">
        <f>IFERROR($K208/$I208,"")</f>
        <v/>
      </c>
    </row>
    <row r="209" ht="15" customHeight="1" s="27">
      <c r="A209" s="148" t="n">
        <v>46220</v>
      </c>
      <c r="B209" s="147" t="inlineStr">
        <is>
          <t>SKU-013</t>
        </is>
      </c>
      <c r="C209" s="13">
        <f>IFERROR(INDEX(Inventario!$B$5:$B$124,MATCH($B209,Inventario!$A$5:$A$124,0)),"")</f>
        <v/>
      </c>
      <c r="D209" s="13">
        <f>IFERROR(INDEX(Inventario!$D$5:$D$124,MATCH($B209,Inventario!$A$5:$A$124,0)),"")</f>
        <v/>
      </c>
      <c r="E209" s="150" t="n">
        <v>2</v>
      </c>
      <c r="F209" s="16">
        <f>IFERROR(INDEX(Inventario!$I$5:$I$124,MATCH($B209,Inventario!$A$5:$A$124,0)),"")</f>
        <v/>
      </c>
      <c r="G209" s="152" t="n">
        <v>0</v>
      </c>
      <c r="H209" s="16">
        <f>IFERROR($F209*(1-$G209),"")</f>
        <v/>
      </c>
      <c r="I209" s="16">
        <f>IFERROR($E209*$H209,"")</f>
        <v/>
      </c>
      <c r="J209" s="16">
        <f>IFERROR($E209*INDEX(Inventario!$H$5:$H$124,MATCH($B209,Inventario!$A$5:$A$124,0)),"")</f>
        <v/>
      </c>
      <c r="K209" s="16">
        <f>IFERROR($I209-$J209,"")</f>
        <v/>
      </c>
      <c r="L209" s="15">
        <f>IFERROR($K209/$I209,"")</f>
        <v/>
      </c>
    </row>
    <row r="210" ht="15" customHeight="1" s="27">
      <c r="A210" s="148" t="n">
        <v>46220</v>
      </c>
      <c r="B210" s="147" t="inlineStr">
        <is>
          <t>SKU-021</t>
        </is>
      </c>
      <c r="C210" s="13">
        <f>IFERROR(INDEX(Inventario!$B$5:$B$124,MATCH($B210,Inventario!$A$5:$A$124,0)),"")</f>
        <v/>
      </c>
      <c r="D210" s="13">
        <f>IFERROR(INDEX(Inventario!$D$5:$D$124,MATCH($B210,Inventario!$A$5:$A$124,0)),"")</f>
        <v/>
      </c>
      <c r="E210" s="150" t="n">
        <v>1</v>
      </c>
      <c r="F210" s="16">
        <f>IFERROR(INDEX(Inventario!$I$5:$I$124,MATCH($B210,Inventario!$A$5:$A$124,0)),"")</f>
        <v/>
      </c>
      <c r="G210" s="152" t="n">
        <v>0.15</v>
      </c>
      <c r="H210" s="16">
        <f>IFERROR($F210*(1-$G210),"")</f>
        <v/>
      </c>
      <c r="I210" s="16">
        <f>IFERROR($E210*$H210,"")</f>
        <v/>
      </c>
      <c r="J210" s="16">
        <f>IFERROR($E210*INDEX(Inventario!$H$5:$H$124,MATCH($B210,Inventario!$A$5:$A$124,0)),"")</f>
        <v/>
      </c>
      <c r="K210" s="16">
        <f>IFERROR($I210-$J210,"")</f>
        <v/>
      </c>
      <c r="L210" s="15">
        <f>IFERROR($K210/$I210,"")</f>
        <v/>
      </c>
    </row>
    <row r="211" ht="15" customHeight="1" s="27">
      <c r="A211" s="148" t="n">
        <v>46220</v>
      </c>
      <c r="B211" s="147" t="inlineStr">
        <is>
          <t>SKU-022</t>
        </is>
      </c>
      <c r="C211" s="13">
        <f>IFERROR(INDEX(Inventario!$B$5:$B$124,MATCH($B211,Inventario!$A$5:$A$124,0)),"")</f>
        <v/>
      </c>
      <c r="D211" s="13">
        <f>IFERROR(INDEX(Inventario!$D$5:$D$124,MATCH($B211,Inventario!$A$5:$A$124,0)),"")</f>
        <v/>
      </c>
      <c r="E211" s="150" t="n">
        <v>1</v>
      </c>
      <c r="F211" s="16">
        <f>IFERROR(INDEX(Inventario!$I$5:$I$124,MATCH($B211,Inventario!$A$5:$A$124,0)),"")</f>
        <v/>
      </c>
      <c r="G211" s="152" t="n">
        <v>0</v>
      </c>
      <c r="H211" s="16">
        <f>IFERROR($F211*(1-$G211),"")</f>
        <v/>
      </c>
      <c r="I211" s="16">
        <f>IFERROR($E211*$H211,"")</f>
        <v/>
      </c>
      <c r="J211" s="16">
        <f>IFERROR($E211*INDEX(Inventario!$H$5:$H$124,MATCH($B211,Inventario!$A$5:$A$124,0)),"")</f>
        <v/>
      </c>
      <c r="K211" s="16">
        <f>IFERROR($I211-$J211,"")</f>
        <v/>
      </c>
      <c r="L211" s="15">
        <f>IFERROR($K211/$I211,"")</f>
        <v/>
      </c>
    </row>
    <row r="212" ht="15" customHeight="1" s="27">
      <c r="A212" s="148" t="n">
        <v>46220</v>
      </c>
      <c r="B212" s="147" t="inlineStr">
        <is>
          <t>SKU-026</t>
        </is>
      </c>
      <c r="C212" s="13">
        <f>IFERROR(INDEX(Inventario!$B$5:$B$124,MATCH($B212,Inventario!$A$5:$A$124,0)),"")</f>
        <v/>
      </c>
      <c r="D212" s="13">
        <f>IFERROR(INDEX(Inventario!$D$5:$D$124,MATCH($B212,Inventario!$A$5:$A$124,0)),"")</f>
        <v/>
      </c>
      <c r="E212" s="150" t="n">
        <v>2</v>
      </c>
      <c r="F212" s="16">
        <f>IFERROR(INDEX(Inventario!$I$5:$I$124,MATCH($B212,Inventario!$A$5:$A$124,0)),"")</f>
        <v/>
      </c>
      <c r="G212" s="152" t="n">
        <v>0</v>
      </c>
      <c r="H212" s="16">
        <f>IFERROR($F212*(1-$G212),"")</f>
        <v/>
      </c>
      <c r="I212" s="16">
        <f>IFERROR($E212*$H212,"")</f>
        <v/>
      </c>
      <c r="J212" s="16">
        <f>IFERROR($E212*INDEX(Inventario!$H$5:$H$124,MATCH($B212,Inventario!$A$5:$A$124,0)),"")</f>
        <v/>
      </c>
      <c r="K212" s="16">
        <f>IFERROR($I212-$J212,"")</f>
        <v/>
      </c>
      <c r="L212" s="15">
        <f>IFERROR($K212/$I212,"")</f>
        <v/>
      </c>
    </row>
    <row r="213" ht="15" customHeight="1" s="27">
      <c r="A213" s="148" t="n">
        <v>46220</v>
      </c>
      <c r="B213" s="147" t="inlineStr">
        <is>
          <t>SKU-033</t>
        </is>
      </c>
      <c r="C213" s="13">
        <f>IFERROR(INDEX(Inventario!$B$5:$B$124,MATCH($B213,Inventario!$A$5:$A$124,0)),"")</f>
        <v/>
      </c>
      <c r="D213" s="13">
        <f>IFERROR(INDEX(Inventario!$D$5:$D$124,MATCH($B213,Inventario!$A$5:$A$124,0)),"")</f>
        <v/>
      </c>
      <c r="E213" s="150" t="n">
        <v>1</v>
      </c>
      <c r="F213" s="16">
        <f>IFERROR(INDEX(Inventario!$I$5:$I$124,MATCH($B213,Inventario!$A$5:$A$124,0)),"")</f>
        <v/>
      </c>
      <c r="G213" s="152" t="n">
        <v>0.1</v>
      </c>
      <c r="H213" s="16">
        <f>IFERROR($F213*(1-$G213),"")</f>
        <v/>
      </c>
      <c r="I213" s="16">
        <f>IFERROR($E213*$H213,"")</f>
        <v/>
      </c>
      <c r="J213" s="16">
        <f>IFERROR($E213*INDEX(Inventario!$H$5:$H$124,MATCH($B213,Inventario!$A$5:$A$124,0)),"")</f>
        <v/>
      </c>
      <c r="K213" s="16">
        <f>IFERROR($I213-$J213,"")</f>
        <v/>
      </c>
      <c r="L213" s="15">
        <f>IFERROR($K213/$I213,"")</f>
        <v/>
      </c>
    </row>
    <row r="214" ht="15" customHeight="1" s="27">
      <c r="A214" s="148" t="n">
        <v>46220</v>
      </c>
      <c r="B214" s="147" t="inlineStr">
        <is>
          <t>SKU-034</t>
        </is>
      </c>
      <c r="C214" s="13">
        <f>IFERROR(INDEX(Inventario!$B$5:$B$124,MATCH($B214,Inventario!$A$5:$A$124,0)),"")</f>
        <v/>
      </c>
      <c r="D214" s="13">
        <f>IFERROR(INDEX(Inventario!$D$5:$D$124,MATCH($B214,Inventario!$A$5:$A$124,0)),"")</f>
        <v/>
      </c>
      <c r="E214" s="150" t="n">
        <v>2</v>
      </c>
      <c r="F214" s="16">
        <f>IFERROR(INDEX(Inventario!$I$5:$I$124,MATCH($B214,Inventario!$A$5:$A$124,0)),"")</f>
        <v/>
      </c>
      <c r="G214" s="152" t="n">
        <v>0.1</v>
      </c>
      <c r="H214" s="16">
        <f>IFERROR($F214*(1-$G214),"")</f>
        <v/>
      </c>
      <c r="I214" s="16">
        <f>IFERROR($E214*$H214,"")</f>
        <v/>
      </c>
      <c r="J214" s="16">
        <f>IFERROR($E214*INDEX(Inventario!$H$5:$H$124,MATCH($B214,Inventario!$A$5:$A$124,0)),"")</f>
        <v/>
      </c>
      <c r="K214" s="16">
        <f>IFERROR($I214-$J214,"")</f>
        <v/>
      </c>
      <c r="L214" s="15">
        <f>IFERROR($K214/$I214,"")</f>
        <v/>
      </c>
    </row>
    <row r="215" ht="15" customHeight="1" s="27">
      <c r="A215" s="148" t="n">
        <v>46220</v>
      </c>
      <c r="B215" s="147" t="inlineStr">
        <is>
          <t>SKU-035</t>
        </is>
      </c>
      <c r="C215" s="13">
        <f>IFERROR(INDEX(Inventario!$B$5:$B$124,MATCH($B215,Inventario!$A$5:$A$124,0)),"")</f>
        <v/>
      </c>
      <c r="D215" s="13">
        <f>IFERROR(INDEX(Inventario!$D$5:$D$124,MATCH($B215,Inventario!$A$5:$A$124,0)),"")</f>
        <v/>
      </c>
      <c r="E215" s="150" t="n">
        <v>3</v>
      </c>
      <c r="F215" s="16">
        <f>IFERROR(INDEX(Inventario!$I$5:$I$124,MATCH($B215,Inventario!$A$5:$A$124,0)),"")</f>
        <v/>
      </c>
      <c r="G215" s="152" t="n">
        <v>0</v>
      </c>
      <c r="H215" s="16">
        <f>IFERROR($F215*(1-$G215),"")</f>
        <v/>
      </c>
      <c r="I215" s="16">
        <f>IFERROR($E215*$H215,"")</f>
        <v/>
      </c>
      <c r="J215" s="16">
        <f>IFERROR($E215*INDEX(Inventario!$H$5:$H$124,MATCH($B215,Inventario!$A$5:$A$124,0)),"")</f>
        <v/>
      </c>
      <c r="K215" s="16">
        <f>IFERROR($I215-$J215,"")</f>
        <v/>
      </c>
      <c r="L215" s="15">
        <f>IFERROR($K215/$I215,"")</f>
        <v/>
      </c>
    </row>
    <row r="216" ht="15" customHeight="1" s="27">
      <c r="A216" s="148" t="n">
        <v>46220</v>
      </c>
      <c r="B216" s="147" t="inlineStr">
        <is>
          <t>SKU-037</t>
        </is>
      </c>
      <c r="C216" s="13">
        <f>IFERROR(INDEX(Inventario!$B$5:$B$124,MATCH($B216,Inventario!$A$5:$A$124,0)),"")</f>
        <v/>
      </c>
      <c r="D216" s="13">
        <f>IFERROR(INDEX(Inventario!$D$5:$D$124,MATCH($B216,Inventario!$A$5:$A$124,0)),"")</f>
        <v/>
      </c>
      <c r="E216" s="150" t="n">
        <v>1</v>
      </c>
      <c r="F216" s="16">
        <f>IFERROR(INDEX(Inventario!$I$5:$I$124,MATCH($B216,Inventario!$A$5:$A$124,0)),"")</f>
        <v/>
      </c>
      <c r="G216" s="152" t="n">
        <v>0.3</v>
      </c>
      <c r="H216" s="16">
        <f>IFERROR($F216*(1-$G216),"")</f>
        <v/>
      </c>
      <c r="I216" s="16">
        <f>IFERROR($E216*$H216,"")</f>
        <v/>
      </c>
      <c r="J216" s="16">
        <f>IFERROR($E216*INDEX(Inventario!$H$5:$H$124,MATCH($B216,Inventario!$A$5:$A$124,0)),"")</f>
        <v/>
      </c>
      <c r="K216" s="16">
        <f>IFERROR($I216-$J216,"")</f>
        <v/>
      </c>
      <c r="L216" s="15">
        <f>IFERROR($K216/$I216,"")</f>
        <v/>
      </c>
    </row>
    <row r="217" ht="15" customHeight="1" s="27">
      <c r="A217" s="148" t="n">
        <v>46221</v>
      </c>
      <c r="B217" s="147" t="inlineStr">
        <is>
          <t>SKU-001</t>
        </is>
      </c>
      <c r="C217" s="13">
        <f>IFERROR(INDEX(Inventario!$B$5:$B$124,MATCH($B217,Inventario!$A$5:$A$124,0)),"")</f>
        <v/>
      </c>
      <c r="D217" s="13">
        <f>IFERROR(INDEX(Inventario!$D$5:$D$124,MATCH($B217,Inventario!$A$5:$A$124,0)),"")</f>
        <v/>
      </c>
      <c r="E217" s="150" t="n">
        <v>2</v>
      </c>
      <c r="F217" s="16">
        <f>IFERROR(INDEX(Inventario!$I$5:$I$124,MATCH($B217,Inventario!$A$5:$A$124,0)),"")</f>
        <v/>
      </c>
      <c r="G217" s="152" t="n">
        <v>0</v>
      </c>
      <c r="H217" s="16">
        <f>IFERROR($F217*(1-$G217),"")</f>
        <v/>
      </c>
      <c r="I217" s="16">
        <f>IFERROR($E217*$H217,"")</f>
        <v/>
      </c>
      <c r="J217" s="16">
        <f>IFERROR($E217*INDEX(Inventario!$H$5:$H$124,MATCH($B217,Inventario!$A$5:$A$124,0)),"")</f>
        <v/>
      </c>
      <c r="K217" s="16">
        <f>IFERROR($I217-$J217,"")</f>
        <v/>
      </c>
      <c r="L217" s="15">
        <f>IFERROR($K217/$I217,"")</f>
        <v/>
      </c>
    </row>
    <row r="218" ht="15" customHeight="1" s="27">
      <c r="A218" s="148" t="n">
        <v>46221</v>
      </c>
      <c r="B218" s="147" t="inlineStr">
        <is>
          <t>SKU-002</t>
        </is>
      </c>
      <c r="C218" s="13">
        <f>IFERROR(INDEX(Inventario!$B$5:$B$124,MATCH($B218,Inventario!$A$5:$A$124,0)),"")</f>
        <v/>
      </c>
      <c r="D218" s="13">
        <f>IFERROR(INDEX(Inventario!$D$5:$D$124,MATCH($B218,Inventario!$A$5:$A$124,0)),"")</f>
        <v/>
      </c>
      <c r="E218" s="150" t="n">
        <v>2</v>
      </c>
      <c r="F218" s="16">
        <f>IFERROR(INDEX(Inventario!$I$5:$I$124,MATCH($B218,Inventario!$A$5:$A$124,0)),"")</f>
        <v/>
      </c>
      <c r="G218" s="152" t="n">
        <v>0</v>
      </c>
      <c r="H218" s="16">
        <f>IFERROR($F218*(1-$G218),"")</f>
        <v/>
      </c>
      <c r="I218" s="16">
        <f>IFERROR($E218*$H218,"")</f>
        <v/>
      </c>
      <c r="J218" s="16">
        <f>IFERROR($E218*INDEX(Inventario!$H$5:$H$124,MATCH($B218,Inventario!$A$5:$A$124,0)),"")</f>
        <v/>
      </c>
      <c r="K218" s="16">
        <f>IFERROR($I218-$J218,"")</f>
        <v/>
      </c>
      <c r="L218" s="15">
        <f>IFERROR($K218/$I218,"")</f>
        <v/>
      </c>
    </row>
    <row r="219" ht="15" customHeight="1" s="27">
      <c r="A219" s="148" t="n">
        <v>46221</v>
      </c>
      <c r="B219" s="147" t="inlineStr">
        <is>
          <t>SKU-004</t>
        </is>
      </c>
      <c r="C219" s="13">
        <f>IFERROR(INDEX(Inventario!$B$5:$B$124,MATCH($B219,Inventario!$A$5:$A$124,0)),"")</f>
        <v/>
      </c>
      <c r="D219" s="13">
        <f>IFERROR(INDEX(Inventario!$D$5:$D$124,MATCH($B219,Inventario!$A$5:$A$124,0)),"")</f>
        <v/>
      </c>
      <c r="E219" s="150" t="n">
        <v>1</v>
      </c>
      <c r="F219" s="16">
        <f>IFERROR(INDEX(Inventario!$I$5:$I$124,MATCH($B219,Inventario!$A$5:$A$124,0)),"")</f>
        <v/>
      </c>
      <c r="G219" s="152" t="n">
        <v>0</v>
      </c>
      <c r="H219" s="16">
        <f>IFERROR($F219*(1-$G219),"")</f>
        <v/>
      </c>
      <c r="I219" s="16">
        <f>IFERROR($E219*$H219,"")</f>
        <v/>
      </c>
      <c r="J219" s="16">
        <f>IFERROR($E219*INDEX(Inventario!$H$5:$H$124,MATCH($B219,Inventario!$A$5:$A$124,0)),"")</f>
        <v/>
      </c>
      <c r="K219" s="16">
        <f>IFERROR($I219-$J219,"")</f>
        <v/>
      </c>
      <c r="L219" s="15">
        <f>IFERROR($K219/$I219,"")</f>
        <v/>
      </c>
    </row>
    <row r="220" ht="15" customHeight="1" s="27">
      <c r="A220" s="148" t="n">
        <v>46221</v>
      </c>
      <c r="B220" s="147" t="inlineStr">
        <is>
          <t>SKU-006</t>
        </is>
      </c>
      <c r="C220" s="13">
        <f>IFERROR(INDEX(Inventario!$B$5:$B$124,MATCH($B220,Inventario!$A$5:$A$124,0)),"")</f>
        <v/>
      </c>
      <c r="D220" s="13">
        <f>IFERROR(INDEX(Inventario!$D$5:$D$124,MATCH($B220,Inventario!$A$5:$A$124,0)),"")</f>
        <v/>
      </c>
      <c r="E220" s="150" t="n">
        <v>3</v>
      </c>
      <c r="F220" s="16">
        <f>IFERROR(INDEX(Inventario!$I$5:$I$124,MATCH($B220,Inventario!$A$5:$A$124,0)),"")</f>
        <v/>
      </c>
      <c r="G220" s="152" t="n">
        <v>0.1</v>
      </c>
      <c r="H220" s="16">
        <f>IFERROR($F220*(1-$G220),"")</f>
        <v/>
      </c>
      <c r="I220" s="16">
        <f>IFERROR($E220*$H220,"")</f>
        <v/>
      </c>
      <c r="J220" s="16">
        <f>IFERROR($E220*INDEX(Inventario!$H$5:$H$124,MATCH($B220,Inventario!$A$5:$A$124,0)),"")</f>
        <v/>
      </c>
      <c r="K220" s="16">
        <f>IFERROR($I220-$J220,"")</f>
        <v/>
      </c>
      <c r="L220" s="15">
        <f>IFERROR($K220/$I220,"")</f>
        <v/>
      </c>
    </row>
    <row r="221" ht="15" customHeight="1" s="27">
      <c r="A221" s="148" t="n">
        <v>46221</v>
      </c>
      <c r="B221" s="147" t="inlineStr">
        <is>
          <t>SKU-007</t>
        </is>
      </c>
      <c r="C221" s="13">
        <f>IFERROR(INDEX(Inventario!$B$5:$B$124,MATCH($B221,Inventario!$A$5:$A$124,0)),"")</f>
        <v/>
      </c>
      <c r="D221" s="13">
        <f>IFERROR(INDEX(Inventario!$D$5:$D$124,MATCH($B221,Inventario!$A$5:$A$124,0)),"")</f>
        <v/>
      </c>
      <c r="E221" s="150" t="n">
        <v>1</v>
      </c>
      <c r="F221" s="16">
        <f>IFERROR(INDEX(Inventario!$I$5:$I$124,MATCH($B221,Inventario!$A$5:$A$124,0)),"")</f>
        <v/>
      </c>
      <c r="G221" s="152" t="n">
        <v>0</v>
      </c>
      <c r="H221" s="16">
        <f>IFERROR($F221*(1-$G221),"")</f>
        <v/>
      </c>
      <c r="I221" s="16">
        <f>IFERROR($E221*$H221,"")</f>
        <v/>
      </c>
      <c r="J221" s="16">
        <f>IFERROR($E221*INDEX(Inventario!$H$5:$H$124,MATCH($B221,Inventario!$A$5:$A$124,0)),"")</f>
        <v/>
      </c>
      <c r="K221" s="16">
        <f>IFERROR($I221-$J221,"")</f>
        <v/>
      </c>
      <c r="L221" s="15">
        <f>IFERROR($K221/$I221,"")</f>
        <v/>
      </c>
    </row>
    <row r="222" ht="15" customHeight="1" s="27">
      <c r="A222" s="148" t="n">
        <v>46221</v>
      </c>
      <c r="B222" s="147" t="inlineStr">
        <is>
          <t>SKU-018</t>
        </is>
      </c>
      <c r="C222" s="13">
        <f>IFERROR(INDEX(Inventario!$B$5:$B$124,MATCH($B222,Inventario!$A$5:$A$124,0)),"")</f>
        <v/>
      </c>
      <c r="D222" s="13">
        <f>IFERROR(INDEX(Inventario!$D$5:$D$124,MATCH($B222,Inventario!$A$5:$A$124,0)),"")</f>
        <v/>
      </c>
      <c r="E222" s="150" t="n">
        <v>1</v>
      </c>
      <c r="F222" s="16">
        <f>IFERROR(INDEX(Inventario!$I$5:$I$124,MATCH($B222,Inventario!$A$5:$A$124,0)),"")</f>
        <v/>
      </c>
      <c r="G222" s="152" t="n">
        <v>0</v>
      </c>
      <c r="H222" s="16">
        <f>IFERROR($F222*(1-$G222),"")</f>
        <v/>
      </c>
      <c r="I222" s="16">
        <f>IFERROR($E222*$H222,"")</f>
        <v/>
      </c>
      <c r="J222" s="16">
        <f>IFERROR($E222*INDEX(Inventario!$H$5:$H$124,MATCH($B222,Inventario!$A$5:$A$124,0)),"")</f>
        <v/>
      </c>
      <c r="K222" s="16">
        <f>IFERROR($I222-$J222,"")</f>
        <v/>
      </c>
      <c r="L222" s="15">
        <f>IFERROR($K222/$I222,"")</f>
        <v/>
      </c>
    </row>
    <row r="223" ht="15" customHeight="1" s="27">
      <c r="A223" s="148" t="n">
        <v>46221</v>
      </c>
      <c r="B223" s="147" t="inlineStr">
        <is>
          <t>SKU-019</t>
        </is>
      </c>
      <c r="C223" s="13">
        <f>IFERROR(INDEX(Inventario!$B$5:$B$124,MATCH($B223,Inventario!$A$5:$A$124,0)),"")</f>
        <v/>
      </c>
      <c r="D223" s="13">
        <f>IFERROR(INDEX(Inventario!$D$5:$D$124,MATCH($B223,Inventario!$A$5:$A$124,0)),"")</f>
        <v/>
      </c>
      <c r="E223" s="150" t="n">
        <v>1</v>
      </c>
      <c r="F223" s="16">
        <f>IFERROR(INDEX(Inventario!$I$5:$I$124,MATCH($B223,Inventario!$A$5:$A$124,0)),"")</f>
        <v/>
      </c>
      <c r="G223" s="152" t="n">
        <v>0.2</v>
      </c>
      <c r="H223" s="16">
        <f>IFERROR($F223*(1-$G223),"")</f>
        <v/>
      </c>
      <c r="I223" s="16">
        <f>IFERROR($E223*$H223,"")</f>
        <v/>
      </c>
      <c r="J223" s="16">
        <f>IFERROR($E223*INDEX(Inventario!$H$5:$H$124,MATCH($B223,Inventario!$A$5:$A$124,0)),"")</f>
        <v/>
      </c>
      <c r="K223" s="16">
        <f>IFERROR($I223-$J223,"")</f>
        <v/>
      </c>
      <c r="L223" s="15">
        <f>IFERROR($K223/$I223,"")</f>
        <v/>
      </c>
    </row>
    <row r="224" ht="15" customHeight="1" s="27">
      <c r="A224" s="148" t="n">
        <v>46221</v>
      </c>
      <c r="B224" s="147" t="inlineStr">
        <is>
          <t>SKU-021</t>
        </is>
      </c>
      <c r="C224" s="13">
        <f>IFERROR(INDEX(Inventario!$B$5:$B$124,MATCH($B224,Inventario!$A$5:$A$124,0)),"")</f>
        <v/>
      </c>
      <c r="D224" s="13">
        <f>IFERROR(INDEX(Inventario!$D$5:$D$124,MATCH($B224,Inventario!$A$5:$A$124,0)),"")</f>
        <v/>
      </c>
      <c r="E224" s="150" t="n">
        <v>3</v>
      </c>
      <c r="F224" s="16">
        <f>IFERROR(INDEX(Inventario!$I$5:$I$124,MATCH($B224,Inventario!$A$5:$A$124,0)),"")</f>
        <v/>
      </c>
      <c r="G224" s="152" t="n">
        <v>0.3</v>
      </c>
      <c r="H224" s="16">
        <f>IFERROR($F224*(1-$G224),"")</f>
        <v/>
      </c>
      <c r="I224" s="16">
        <f>IFERROR($E224*$H224,"")</f>
        <v/>
      </c>
      <c r="J224" s="16">
        <f>IFERROR($E224*INDEX(Inventario!$H$5:$H$124,MATCH($B224,Inventario!$A$5:$A$124,0)),"")</f>
        <v/>
      </c>
      <c r="K224" s="16">
        <f>IFERROR($I224-$J224,"")</f>
        <v/>
      </c>
      <c r="L224" s="15">
        <f>IFERROR($K224/$I224,"")</f>
        <v/>
      </c>
    </row>
    <row r="225" ht="15" customHeight="1" s="27">
      <c r="A225" s="148" t="n">
        <v>46221</v>
      </c>
      <c r="B225" s="147" t="inlineStr">
        <is>
          <t>SKU-023</t>
        </is>
      </c>
      <c r="C225" s="13">
        <f>IFERROR(INDEX(Inventario!$B$5:$B$124,MATCH($B225,Inventario!$A$5:$A$124,0)),"")</f>
        <v/>
      </c>
      <c r="D225" s="13">
        <f>IFERROR(INDEX(Inventario!$D$5:$D$124,MATCH($B225,Inventario!$A$5:$A$124,0)),"")</f>
        <v/>
      </c>
      <c r="E225" s="150" t="n">
        <v>1</v>
      </c>
      <c r="F225" s="16">
        <f>IFERROR(INDEX(Inventario!$I$5:$I$124,MATCH($B225,Inventario!$A$5:$A$124,0)),"")</f>
        <v/>
      </c>
      <c r="G225" s="152" t="n">
        <v>0</v>
      </c>
      <c r="H225" s="16">
        <f>IFERROR($F225*(1-$G225),"")</f>
        <v/>
      </c>
      <c r="I225" s="16">
        <f>IFERROR($E225*$H225,"")</f>
        <v/>
      </c>
      <c r="J225" s="16">
        <f>IFERROR($E225*INDEX(Inventario!$H$5:$H$124,MATCH($B225,Inventario!$A$5:$A$124,0)),"")</f>
        <v/>
      </c>
      <c r="K225" s="16">
        <f>IFERROR($I225-$J225,"")</f>
        <v/>
      </c>
      <c r="L225" s="15">
        <f>IFERROR($K225/$I225,"")</f>
        <v/>
      </c>
    </row>
    <row r="226" ht="15" customHeight="1" s="27">
      <c r="A226" s="148" t="n">
        <v>46221</v>
      </c>
      <c r="B226" s="147" t="inlineStr">
        <is>
          <t>SKU-026</t>
        </is>
      </c>
      <c r="C226" s="13">
        <f>IFERROR(INDEX(Inventario!$B$5:$B$124,MATCH($B226,Inventario!$A$5:$A$124,0)),"")</f>
        <v/>
      </c>
      <c r="D226" s="13">
        <f>IFERROR(INDEX(Inventario!$D$5:$D$124,MATCH($B226,Inventario!$A$5:$A$124,0)),"")</f>
        <v/>
      </c>
      <c r="E226" s="150" t="n">
        <v>2</v>
      </c>
      <c r="F226" s="16">
        <f>IFERROR(INDEX(Inventario!$I$5:$I$124,MATCH($B226,Inventario!$A$5:$A$124,0)),"")</f>
        <v/>
      </c>
      <c r="G226" s="152" t="n">
        <v>0</v>
      </c>
      <c r="H226" s="16">
        <f>IFERROR($F226*(1-$G226),"")</f>
        <v/>
      </c>
      <c r="I226" s="16">
        <f>IFERROR($E226*$H226,"")</f>
        <v/>
      </c>
      <c r="J226" s="16">
        <f>IFERROR($E226*INDEX(Inventario!$H$5:$H$124,MATCH($B226,Inventario!$A$5:$A$124,0)),"")</f>
        <v/>
      </c>
      <c r="K226" s="16">
        <f>IFERROR($I226-$J226,"")</f>
        <v/>
      </c>
      <c r="L226" s="15">
        <f>IFERROR($K226/$I226,"")</f>
        <v/>
      </c>
    </row>
    <row r="227" ht="15" customHeight="1" s="27">
      <c r="A227" s="148" t="n">
        <v>46221</v>
      </c>
      <c r="B227" s="147" t="inlineStr">
        <is>
          <t>SKU-033</t>
        </is>
      </c>
      <c r="C227" s="13">
        <f>IFERROR(INDEX(Inventario!$B$5:$B$124,MATCH($B227,Inventario!$A$5:$A$124,0)),"")</f>
        <v/>
      </c>
      <c r="D227" s="13">
        <f>IFERROR(INDEX(Inventario!$D$5:$D$124,MATCH($B227,Inventario!$A$5:$A$124,0)),"")</f>
        <v/>
      </c>
      <c r="E227" s="150" t="n">
        <v>3</v>
      </c>
      <c r="F227" s="16">
        <f>IFERROR(INDEX(Inventario!$I$5:$I$124,MATCH($B227,Inventario!$A$5:$A$124,0)),"")</f>
        <v/>
      </c>
      <c r="G227" s="152" t="n">
        <v>0</v>
      </c>
      <c r="H227" s="16">
        <f>IFERROR($F227*(1-$G227),"")</f>
        <v/>
      </c>
      <c r="I227" s="16">
        <f>IFERROR($E227*$H227,"")</f>
        <v/>
      </c>
      <c r="J227" s="16">
        <f>IFERROR($E227*INDEX(Inventario!$H$5:$H$124,MATCH($B227,Inventario!$A$5:$A$124,0)),"")</f>
        <v/>
      </c>
      <c r="K227" s="16">
        <f>IFERROR($I227-$J227,"")</f>
        <v/>
      </c>
      <c r="L227" s="15">
        <f>IFERROR($K227/$I227,"")</f>
        <v/>
      </c>
    </row>
    <row r="228" ht="15" customHeight="1" s="27">
      <c r="A228" s="148" t="n">
        <v>46221</v>
      </c>
      <c r="B228" s="147" t="inlineStr">
        <is>
          <t>SKU-036</t>
        </is>
      </c>
      <c r="C228" s="13">
        <f>IFERROR(INDEX(Inventario!$B$5:$B$124,MATCH($B228,Inventario!$A$5:$A$124,0)),"")</f>
        <v/>
      </c>
      <c r="D228" s="13">
        <f>IFERROR(INDEX(Inventario!$D$5:$D$124,MATCH($B228,Inventario!$A$5:$A$124,0)),"")</f>
        <v/>
      </c>
      <c r="E228" s="150" t="n">
        <v>1</v>
      </c>
      <c r="F228" s="16">
        <f>IFERROR(INDEX(Inventario!$I$5:$I$124,MATCH($B228,Inventario!$A$5:$A$124,0)),"")</f>
        <v/>
      </c>
      <c r="G228" s="152" t="n">
        <v>0.1</v>
      </c>
      <c r="H228" s="16">
        <f>IFERROR($F228*(1-$G228),"")</f>
        <v/>
      </c>
      <c r="I228" s="16">
        <f>IFERROR($E228*$H228,"")</f>
        <v/>
      </c>
      <c r="J228" s="16">
        <f>IFERROR($E228*INDEX(Inventario!$H$5:$H$124,MATCH($B228,Inventario!$A$5:$A$124,0)),"")</f>
        <v/>
      </c>
      <c r="K228" s="16">
        <f>IFERROR($I228-$J228,"")</f>
        <v/>
      </c>
      <c r="L228" s="15">
        <f>IFERROR($K228/$I228,"")</f>
        <v/>
      </c>
    </row>
    <row r="229" ht="15" customHeight="1" s="27">
      <c r="A229" s="148" t="n">
        <v>46221</v>
      </c>
      <c r="B229" s="147" t="inlineStr">
        <is>
          <t>SKU-040</t>
        </is>
      </c>
      <c r="C229" s="13">
        <f>IFERROR(INDEX(Inventario!$B$5:$B$124,MATCH($B229,Inventario!$A$5:$A$124,0)),"")</f>
        <v/>
      </c>
      <c r="D229" s="13">
        <f>IFERROR(INDEX(Inventario!$D$5:$D$124,MATCH($B229,Inventario!$A$5:$A$124,0)),"")</f>
        <v/>
      </c>
      <c r="E229" s="150" t="n">
        <v>1</v>
      </c>
      <c r="F229" s="16">
        <f>IFERROR(INDEX(Inventario!$I$5:$I$124,MATCH($B229,Inventario!$A$5:$A$124,0)),"")</f>
        <v/>
      </c>
      <c r="G229" s="152" t="n">
        <v>0</v>
      </c>
      <c r="H229" s="16">
        <f>IFERROR($F229*(1-$G229),"")</f>
        <v/>
      </c>
      <c r="I229" s="16">
        <f>IFERROR($E229*$H229,"")</f>
        <v/>
      </c>
      <c r="J229" s="16">
        <f>IFERROR($E229*INDEX(Inventario!$H$5:$H$124,MATCH($B229,Inventario!$A$5:$A$124,0)),"")</f>
        <v/>
      </c>
      <c r="K229" s="16">
        <f>IFERROR($I229-$J229,"")</f>
        <v/>
      </c>
      <c r="L229" s="15">
        <f>IFERROR($K229/$I229,"")</f>
        <v/>
      </c>
    </row>
    <row r="230" ht="15" customHeight="1" s="27">
      <c r="A230" s="148" t="n">
        <v>46222</v>
      </c>
      <c r="B230" s="147" t="inlineStr">
        <is>
          <t>SKU-003</t>
        </is>
      </c>
      <c r="C230" s="13">
        <f>IFERROR(INDEX(Inventario!$B$5:$B$124,MATCH($B230,Inventario!$A$5:$A$124,0)),"")</f>
        <v/>
      </c>
      <c r="D230" s="13">
        <f>IFERROR(INDEX(Inventario!$D$5:$D$124,MATCH($B230,Inventario!$A$5:$A$124,0)),"")</f>
        <v/>
      </c>
      <c r="E230" s="150" t="n">
        <v>2</v>
      </c>
      <c r="F230" s="16">
        <f>IFERROR(INDEX(Inventario!$I$5:$I$124,MATCH($B230,Inventario!$A$5:$A$124,0)),"")</f>
        <v/>
      </c>
      <c r="G230" s="152" t="n">
        <v>0</v>
      </c>
      <c r="H230" s="16">
        <f>IFERROR($F230*(1-$G230),"")</f>
        <v/>
      </c>
      <c r="I230" s="16">
        <f>IFERROR($E230*$H230,"")</f>
        <v/>
      </c>
      <c r="J230" s="16">
        <f>IFERROR($E230*INDEX(Inventario!$H$5:$H$124,MATCH($B230,Inventario!$A$5:$A$124,0)),"")</f>
        <v/>
      </c>
      <c r="K230" s="16">
        <f>IFERROR($I230-$J230,"")</f>
        <v/>
      </c>
      <c r="L230" s="15">
        <f>IFERROR($K230/$I230,"")</f>
        <v/>
      </c>
    </row>
    <row r="231" ht="15" customHeight="1" s="27">
      <c r="A231" s="148" t="n">
        <v>46222</v>
      </c>
      <c r="B231" s="147" t="inlineStr">
        <is>
          <t>SKU-004</t>
        </is>
      </c>
      <c r="C231" s="13">
        <f>IFERROR(INDEX(Inventario!$B$5:$B$124,MATCH($B231,Inventario!$A$5:$A$124,0)),"")</f>
        <v/>
      </c>
      <c r="D231" s="13">
        <f>IFERROR(INDEX(Inventario!$D$5:$D$124,MATCH($B231,Inventario!$A$5:$A$124,0)),"")</f>
        <v/>
      </c>
      <c r="E231" s="150" t="n">
        <v>1</v>
      </c>
      <c r="F231" s="16">
        <f>IFERROR(INDEX(Inventario!$I$5:$I$124,MATCH($B231,Inventario!$A$5:$A$124,0)),"")</f>
        <v/>
      </c>
      <c r="G231" s="152" t="n">
        <v>0</v>
      </c>
      <c r="H231" s="16">
        <f>IFERROR($F231*(1-$G231),"")</f>
        <v/>
      </c>
      <c r="I231" s="16">
        <f>IFERROR($E231*$H231,"")</f>
        <v/>
      </c>
      <c r="J231" s="16">
        <f>IFERROR($E231*INDEX(Inventario!$H$5:$H$124,MATCH($B231,Inventario!$A$5:$A$124,0)),"")</f>
        <v/>
      </c>
      <c r="K231" s="16">
        <f>IFERROR($I231-$J231,"")</f>
        <v/>
      </c>
      <c r="L231" s="15">
        <f>IFERROR($K231/$I231,"")</f>
        <v/>
      </c>
    </row>
    <row r="232" ht="15" customHeight="1" s="27">
      <c r="A232" s="148" t="n">
        <v>46222</v>
      </c>
      <c r="B232" s="147" t="inlineStr">
        <is>
          <t>SKU-005</t>
        </is>
      </c>
      <c r="C232" s="13">
        <f>IFERROR(INDEX(Inventario!$B$5:$B$124,MATCH($B232,Inventario!$A$5:$A$124,0)),"")</f>
        <v/>
      </c>
      <c r="D232" s="13">
        <f>IFERROR(INDEX(Inventario!$D$5:$D$124,MATCH($B232,Inventario!$A$5:$A$124,0)),"")</f>
        <v/>
      </c>
      <c r="E232" s="150" t="n">
        <v>1</v>
      </c>
      <c r="F232" s="16">
        <f>IFERROR(INDEX(Inventario!$I$5:$I$124,MATCH($B232,Inventario!$A$5:$A$124,0)),"")</f>
        <v/>
      </c>
      <c r="G232" s="152" t="n">
        <v>0</v>
      </c>
      <c r="H232" s="16">
        <f>IFERROR($F232*(1-$G232),"")</f>
        <v/>
      </c>
      <c r="I232" s="16">
        <f>IFERROR($E232*$H232,"")</f>
        <v/>
      </c>
      <c r="J232" s="16">
        <f>IFERROR($E232*INDEX(Inventario!$H$5:$H$124,MATCH($B232,Inventario!$A$5:$A$124,0)),"")</f>
        <v/>
      </c>
      <c r="K232" s="16">
        <f>IFERROR($I232-$J232,"")</f>
        <v/>
      </c>
      <c r="L232" s="15">
        <f>IFERROR($K232/$I232,"")</f>
        <v/>
      </c>
    </row>
    <row r="233" ht="15" customHeight="1" s="27">
      <c r="A233" s="148" t="n">
        <v>46222</v>
      </c>
      <c r="B233" s="147" t="inlineStr">
        <is>
          <t>SKU-006</t>
        </is>
      </c>
      <c r="C233" s="13">
        <f>IFERROR(INDEX(Inventario!$B$5:$B$124,MATCH($B233,Inventario!$A$5:$A$124,0)),"")</f>
        <v/>
      </c>
      <c r="D233" s="13">
        <f>IFERROR(INDEX(Inventario!$D$5:$D$124,MATCH($B233,Inventario!$A$5:$A$124,0)),"")</f>
        <v/>
      </c>
      <c r="E233" s="150" t="n">
        <v>1</v>
      </c>
      <c r="F233" s="16">
        <f>IFERROR(INDEX(Inventario!$I$5:$I$124,MATCH($B233,Inventario!$A$5:$A$124,0)),"")</f>
        <v/>
      </c>
      <c r="G233" s="152" t="n">
        <v>0.1</v>
      </c>
      <c r="H233" s="16">
        <f>IFERROR($F233*(1-$G233),"")</f>
        <v/>
      </c>
      <c r="I233" s="16">
        <f>IFERROR($E233*$H233,"")</f>
        <v/>
      </c>
      <c r="J233" s="16">
        <f>IFERROR($E233*INDEX(Inventario!$H$5:$H$124,MATCH($B233,Inventario!$A$5:$A$124,0)),"")</f>
        <v/>
      </c>
      <c r="K233" s="16">
        <f>IFERROR($I233-$J233,"")</f>
        <v/>
      </c>
      <c r="L233" s="15">
        <f>IFERROR($K233/$I233,"")</f>
        <v/>
      </c>
    </row>
    <row r="234" ht="15" customHeight="1" s="27">
      <c r="A234" s="148" t="n">
        <v>46222</v>
      </c>
      <c r="B234" s="147" t="inlineStr">
        <is>
          <t>SKU-007</t>
        </is>
      </c>
      <c r="C234" s="13">
        <f>IFERROR(INDEX(Inventario!$B$5:$B$124,MATCH($B234,Inventario!$A$5:$A$124,0)),"")</f>
        <v/>
      </c>
      <c r="D234" s="13">
        <f>IFERROR(INDEX(Inventario!$D$5:$D$124,MATCH($B234,Inventario!$A$5:$A$124,0)),"")</f>
        <v/>
      </c>
      <c r="E234" s="150" t="n">
        <v>2</v>
      </c>
      <c r="F234" s="16">
        <f>IFERROR(INDEX(Inventario!$I$5:$I$124,MATCH($B234,Inventario!$A$5:$A$124,0)),"")</f>
        <v/>
      </c>
      <c r="G234" s="152" t="n">
        <v>0</v>
      </c>
      <c r="H234" s="16">
        <f>IFERROR($F234*(1-$G234),"")</f>
        <v/>
      </c>
      <c r="I234" s="16">
        <f>IFERROR($E234*$H234,"")</f>
        <v/>
      </c>
      <c r="J234" s="16">
        <f>IFERROR($E234*INDEX(Inventario!$H$5:$H$124,MATCH($B234,Inventario!$A$5:$A$124,0)),"")</f>
        <v/>
      </c>
      <c r="K234" s="16">
        <f>IFERROR($I234-$J234,"")</f>
        <v/>
      </c>
      <c r="L234" s="15">
        <f>IFERROR($K234/$I234,"")</f>
        <v/>
      </c>
    </row>
    <row r="235" ht="15" customHeight="1" s="27">
      <c r="A235" s="148" t="n">
        <v>46222</v>
      </c>
      <c r="B235" s="147" t="inlineStr">
        <is>
          <t>SKU-008</t>
        </is>
      </c>
      <c r="C235" s="13">
        <f>IFERROR(INDEX(Inventario!$B$5:$B$124,MATCH($B235,Inventario!$A$5:$A$124,0)),"")</f>
        <v/>
      </c>
      <c r="D235" s="13">
        <f>IFERROR(INDEX(Inventario!$D$5:$D$124,MATCH($B235,Inventario!$A$5:$A$124,0)),"")</f>
        <v/>
      </c>
      <c r="E235" s="150" t="n">
        <v>2</v>
      </c>
      <c r="F235" s="16">
        <f>IFERROR(INDEX(Inventario!$I$5:$I$124,MATCH($B235,Inventario!$A$5:$A$124,0)),"")</f>
        <v/>
      </c>
      <c r="G235" s="152" t="n">
        <v>0</v>
      </c>
      <c r="H235" s="16">
        <f>IFERROR($F235*(1-$G235),"")</f>
        <v/>
      </c>
      <c r="I235" s="16">
        <f>IFERROR($E235*$H235,"")</f>
        <v/>
      </c>
      <c r="J235" s="16">
        <f>IFERROR($E235*INDEX(Inventario!$H$5:$H$124,MATCH($B235,Inventario!$A$5:$A$124,0)),"")</f>
        <v/>
      </c>
      <c r="K235" s="16">
        <f>IFERROR($I235-$J235,"")</f>
        <v/>
      </c>
      <c r="L235" s="15">
        <f>IFERROR($K235/$I235,"")</f>
        <v/>
      </c>
    </row>
    <row r="236" ht="15" customHeight="1" s="27">
      <c r="A236" s="148" t="n">
        <v>46222</v>
      </c>
      <c r="B236" s="147" t="inlineStr">
        <is>
          <t>SKU-009</t>
        </is>
      </c>
      <c r="C236" s="13">
        <f>IFERROR(INDEX(Inventario!$B$5:$B$124,MATCH($B236,Inventario!$A$5:$A$124,0)),"")</f>
        <v/>
      </c>
      <c r="D236" s="13">
        <f>IFERROR(INDEX(Inventario!$D$5:$D$124,MATCH($B236,Inventario!$A$5:$A$124,0)),"")</f>
        <v/>
      </c>
      <c r="E236" s="150" t="n">
        <v>1</v>
      </c>
      <c r="F236" s="16">
        <f>IFERROR(INDEX(Inventario!$I$5:$I$124,MATCH($B236,Inventario!$A$5:$A$124,0)),"")</f>
        <v/>
      </c>
      <c r="G236" s="152" t="n">
        <v>0</v>
      </c>
      <c r="H236" s="16">
        <f>IFERROR($F236*(1-$G236),"")</f>
        <v/>
      </c>
      <c r="I236" s="16">
        <f>IFERROR($E236*$H236,"")</f>
        <v/>
      </c>
      <c r="J236" s="16">
        <f>IFERROR($E236*INDEX(Inventario!$H$5:$H$124,MATCH($B236,Inventario!$A$5:$A$124,0)),"")</f>
        <v/>
      </c>
      <c r="K236" s="16">
        <f>IFERROR($I236-$J236,"")</f>
        <v/>
      </c>
      <c r="L236" s="15">
        <f>IFERROR($K236/$I236,"")</f>
        <v/>
      </c>
    </row>
    <row r="237" ht="15" customHeight="1" s="27">
      <c r="A237" s="148" t="n">
        <v>46222</v>
      </c>
      <c r="B237" s="147" t="inlineStr">
        <is>
          <t>SKU-010</t>
        </is>
      </c>
      <c r="C237" s="13">
        <f>IFERROR(INDEX(Inventario!$B$5:$B$124,MATCH($B237,Inventario!$A$5:$A$124,0)),"")</f>
        <v/>
      </c>
      <c r="D237" s="13">
        <f>IFERROR(INDEX(Inventario!$D$5:$D$124,MATCH($B237,Inventario!$A$5:$A$124,0)),"")</f>
        <v/>
      </c>
      <c r="E237" s="150" t="n">
        <v>1</v>
      </c>
      <c r="F237" s="16">
        <f>IFERROR(INDEX(Inventario!$I$5:$I$124,MATCH($B237,Inventario!$A$5:$A$124,0)),"")</f>
        <v/>
      </c>
      <c r="G237" s="152" t="n">
        <v>0</v>
      </c>
      <c r="H237" s="16">
        <f>IFERROR($F237*(1-$G237),"")</f>
        <v/>
      </c>
      <c r="I237" s="16">
        <f>IFERROR($E237*$H237,"")</f>
        <v/>
      </c>
      <c r="J237" s="16">
        <f>IFERROR($E237*INDEX(Inventario!$H$5:$H$124,MATCH($B237,Inventario!$A$5:$A$124,0)),"")</f>
        <v/>
      </c>
      <c r="K237" s="16">
        <f>IFERROR($I237-$J237,"")</f>
        <v/>
      </c>
      <c r="L237" s="15">
        <f>IFERROR($K237/$I237,"")</f>
        <v/>
      </c>
    </row>
    <row r="238" ht="15" customHeight="1" s="27">
      <c r="A238" s="148" t="n">
        <v>46222</v>
      </c>
      <c r="B238" s="147" t="inlineStr">
        <is>
          <t>SKU-012</t>
        </is>
      </c>
      <c r="C238" s="13">
        <f>IFERROR(INDEX(Inventario!$B$5:$B$124,MATCH($B238,Inventario!$A$5:$A$124,0)),"")</f>
        <v/>
      </c>
      <c r="D238" s="13">
        <f>IFERROR(INDEX(Inventario!$D$5:$D$124,MATCH($B238,Inventario!$A$5:$A$124,0)),"")</f>
        <v/>
      </c>
      <c r="E238" s="150" t="n">
        <v>2</v>
      </c>
      <c r="F238" s="16">
        <f>IFERROR(INDEX(Inventario!$I$5:$I$124,MATCH($B238,Inventario!$A$5:$A$124,0)),"")</f>
        <v/>
      </c>
      <c r="G238" s="152" t="n">
        <v>0</v>
      </c>
      <c r="H238" s="16">
        <f>IFERROR($F238*(1-$G238),"")</f>
        <v/>
      </c>
      <c r="I238" s="16">
        <f>IFERROR($E238*$H238,"")</f>
        <v/>
      </c>
      <c r="J238" s="16">
        <f>IFERROR($E238*INDEX(Inventario!$H$5:$H$124,MATCH($B238,Inventario!$A$5:$A$124,0)),"")</f>
        <v/>
      </c>
      <c r="K238" s="16">
        <f>IFERROR($I238-$J238,"")</f>
        <v/>
      </c>
      <c r="L238" s="15">
        <f>IFERROR($K238/$I238,"")</f>
        <v/>
      </c>
    </row>
    <row r="239" ht="15" customHeight="1" s="27">
      <c r="A239" s="148" t="n">
        <v>46222</v>
      </c>
      <c r="B239" s="147" t="inlineStr">
        <is>
          <t>SKU-016</t>
        </is>
      </c>
      <c r="C239" s="13">
        <f>IFERROR(INDEX(Inventario!$B$5:$B$124,MATCH($B239,Inventario!$A$5:$A$124,0)),"")</f>
        <v/>
      </c>
      <c r="D239" s="13">
        <f>IFERROR(INDEX(Inventario!$D$5:$D$124,MATCH($B239,Inventario!$A$5:$A$124,0)),"")</f>
        <v/>
      </c>
      <c r="E239" s="150" t="n">
        <v>2</v>
      </c>
      <c r="F239" s="16">
        <f>IFERROR(INDEX(Inventario!$I$5:$I$124,MATCH($B239,Inventario!$A$5:$A$124,0)),"")</f>
        <v/>
      </c>
      <c r="G239" s="152" t="n">
        <v>0.1</v>
      </c>
      <c r="H239" s="16">
        <f>IFERROR($F239*(1-$G239),"")</f>
        <v/>
      </c>
      <c r="I239" s="16">
        <f>IFERROR($E239*$H239,"")</f>
        <v/>
      </c>
      <c r="J239" s="16">
        <f>IFERROR($E239*INDEX(Inventario!$H$5:$H$124,MATCH($B239,Inventario!$A$5:$A$124,0)),"")</f>
        <v/>
      </c>
      <c r="K239" s="16">
        <f>IFERROR($I239-$J239,"")</f>
        <v/>
      </c>
      <c r="L239" s="15">
        <f>IFERROR($K239/$I239,"")</f>
        <v/>
      </c>
    </row>
    <row r="240" ht="15" customHeight="1" s="27">
      <c r="A240" s="148" t="n">
        <v>46222</v>
      </c>
      <c r="B240" s="147" t="inlineStr">
        <is>
          <t>SKU-018</t>
        </is>
      </c>
      <c r="C240" s="13">
        <f>IFERROR(INDEX(Inventario!$B$5:$B$124,MATCH($B240,Inventario!$A$5:$A$124,0)),"")</f>
        <v/>
      </c>
      <c r="D240" s="13">
        <f>IFERROR(INDEX(Inventario!$D$5:$D$124,MATCH($B240,Inventario!$A$5:$A$124,0)),"")</f>
        <v/>
      </c>
      <c r="E240" s="150" t="n">
        <v>1</v>
      </c>
      <c r="F240" s="16">
        <f>IFERROR(INDEX(Inventario!$I$5:$I$124,MATCH($B240,Inventario!$A$5:$A$124,0)),"")</f>
        <v/>
      </c>
      <c r="G240" s="152" t="n">
        <v>0</v>
      </c>
      <c r="H240" s="16">
        <f>IFERROR($F240*(1-$G240),"")</f>
        <v/>
      </c>
      <c r="I240" s="16">
        <f>IFERROR($E240*$H240,"")</f>
        <v/>
      </c>
      <c r="J240" s="16">
        <f>IFERROR($E240*INDEX(Inventario!$H$5:$H$124,MATCH($B240,Inventario!$A$5:$A$124,0)),"")</f>
        <v/>
      </c>
      <c r="K240" s="16">
        <f>IFERROR($I240-$J240,"")</f>
        <v/>
      </c>
      <c r="L240" s="15">
        <f>IFERROR($K240/$I240,"")</f>
        <v/>
      </c>
    </row>
    <row r="241" ht="15" customHeight="1" s="27">
      <c r="A241" s="148" t="n">
        <v>46222</v>
      </c>
      <c r="B241" s="147" t="inlineStr">
        <is>
          <t>SKU-022</t>
        </is>
      </c>
      <c r="C241" s="13">
        <f>IFERROR(INDEX(Inventario!$B$5:$B$124,MATCH($B241,Inventario!$A$5:$A$124,0)),"")</f>
        <v/>
      </c>
      <c r="D241" s="13">
        <f>IFERROR(INDEX(Inventario!$D$5:$D$124,MATCH($B241,Inventario!$A$5:$A$124,0)),"")</f>
        <v/>
      </c>
      <c r="E241" s="150" t="n">
        <v>1</v>
      </c>
      <c r="F241" s="16">
        <f>IFERROR(INDEX(Inventario!$I$5:$I$124,MATCH($B241,Inventario!$A$5:$A$124,0)),"")</f>
        <v/>
      </c>
      <c r="G241" s="152" t="n">
        <v>0.1</v>
      </c>
      <c r="H241" s="16">
        <f>IFERROR($F241*(1-$G241),"")</f>
        <v/>
      </c>
      <c r="I241" s="16">
        <f>IFERROR($E241*$H241,"")</f>
        <v/>
      </c>
      <c r="J241" s="16">
        <f>IFERROR($E241*INDEX(Inventario!$H$5:$H$124,MATCH($B241,Inventario!$A$5:$A$124,0)),"")</f>
        <v/>
      </c>
      <c r="K241" s="16">
        <f>IFERROR($I241-$J241,"")</f>
        <v/>
      </c>
      <c r="L241" s="15">
        <f>IFERROR($K241/$I241,"")</f>
        <v/>
      </c>
    </row>
    <row r="242" ht="15" customHeight="1" s="27">
      <c r="A242" s="148" t="n">
        <v>46222</v>
      </c>
      <c r="B242" s="147" t="inlineStr">
        <is>
          <t>SKU-026</t>
        </is>
      </c>
      <c r="C242" s="13">
        <f>IFERROR(INDEX(Inventario!$B$5:$B$124,MATCH($B242,Inventario!$A$5:$A$124,0)),"")</f>
        <v/>
      </c>
      <c r="D242" s="13">
        <f>IFERROR(INDEX(Inventario!$D$5:$D$124,MATCH($B242,Inventario!$A$5:$A$124,0)),"")</f>
        <v/>
      </c>
      <c r="E242" s="150" t="n">
        <v>2</v>
      </c>
      <c r="F242" s="16">
        <f>IFERROR(INDEX(Inventario!$I$5:$I$124,MATCH($B242,Inventario!$A$5:$A$124,0)),"")</f>
        <v/>
      </c>
      <c r="G242" s="152" t="n">
        <v>0.1</v>
      </c>
      <c r="H242" s="16">
        <f>IFERROR($F242*(1-$G242),"")</f>
        <v/>
      </c>
      <c r="I242" s="16">
        <f>IFERROR($E242*$H242,"")</f>
        <v/>
      </c>
      <c r="J242" s="16">
        <f>IFERROR($E242*INDEX(Inventario!$H$5:$H$124,MATCH($B242,Inventario!$A$5:$A$124,0)),"")</f>
        <v/>
      </c>
      <c r="K242" s="16">
        <f>IFERROR($I242-$J242,"")</f>
        <v/>
      </c>
      <c r="L242" s="15">
        <f>IFERROR($K242/$I242,"")</f>
        <v/>
      </c>
    </row>
    <row r="243" ht="15" customHeight="1" s="27">
      <c r="A243" s="148" t="n">
        <v>46222</v>
      </c>
      <c r="B243" s="147" t="inlineStr">
        <is>
          <t>SKU-033</t>
        </is>
      </c>
      <c r="C243" s="13">
        <f>IFERROR(INDEX(Inventario!$B$5:$B$124,MATCH($B243,Inventario!$A$5:$A$124,0)),"")</f>
        <v/>
      </c>
      <c r="D243" s="13">
        <f>IFERROR(INDEX(Inventario!$D$5:$D$124,MATCH($B243,Inventario!$A$5:$A$124,0)),"")</f>
        <v/>
      </c>
      <c r="E243" s="150" t="n">
        <v>2</v>
      </c>
      <c r="F243" s="16">
        <f>IFERROR(INDEX(Inventario!$I$5:$I$124,MATCH($B243,Inventario!$A$5:$A$124,0)),"")</f>
        <v/>
      </c>
      <c r="G243" s="152" t="n">
        <v>0</v>
      </c>
      <c r="H243" s="16">
        <f>IFERROR($F243*(1-$G243),"")</f>
        <v/>
      </c>
      <c r="I243" s="16">
        <f>IFERROR($E243*$H243,"")</f>
        <v/>
      </c>
      <c r="J243" s="16">
        <f>IFERROR($E243*INDEX(Inventario!$H$5:$H$124,MATCH($B243,Inventario!$A$5:$A$124,0)),"")</f>
        <v/>
      </c>
      <c r="K243" s="16">
        <f>IFERROR($I243-$J243,"")</f>
        <v/>
      </c>
      <c r="L243" s="15">
        <f>IFERROR($K243/$I243,"")</f>
        <v/>
      </c>
    </row>
    <row r="244" ht="15" customHeight="1" s="27">
      <c r="A244" s="148" t="n">
        <v>46222</v>
      </c>
      <c r="B244" s="147" t="inlineStr">
        <is>
          <t>SKU-034</t>
        </is>
      </c>
      <c r="C244" s="13">
        <f>IFERROR(INDEX(Inventario!$B$5:$B$124,MATCH($B244,Inventario!$A$5:$A$124,0)),"")</f>
        <v/>
      </c>
      <c r="D244" s="13">
        <f>IFERROR(INDEX(Inventario!$D$5:$D$124,MATCH($B244,Inventario!$A$5:$A$124,0)),"")</f>
        <v/>
      </c>
      <c r="E244" s="150" t="n">
        <v>2</v>
      </c>
      <c r="F244" s="16">
        <f>IFERROR(INDEX(Inventario!$I$5:$I$124,MATCH($B244,Inventario!$A$5:$A$124,0)),"")</f>
        <v/>
      </c>
      <c r="G244" s="152" t="n">
        <v>0</v>
      </c>
      <c r="H244" s="16">
        <f>IFERROR($F244*(1-$G244),"")</f>
        <v/>
      </c>
      <c r="I244" s="16">
        <f>IFERROR($E244*$H244,"")</f>
        <v/>
      </c>
      <c r="J244" s="16">
        <f>IFERROR($E244*INDEX(Inventario!$H$5:$H$124,MATCH($B244,Inventario!$A$5:$A$124,0)),"")</f>
        <v/>
      </c>
      <c r="K244" s="16">
        <f>IFERROR($I244-$J244,"")</f>
        <v/>
      </c>
      <c r="L244" s="15">
        <f>IFERROR($K244/$I244,"")</f>
        <v/>
      </c>
    </row>
    <row r="245" ht="15" customHeight="1" s="27">
      <c r="A245" s="148" t="n">
        <v>46222</v>
      </c>
      <c r="B245" s="147" t="inlineStr">
        <is>
          <t>SKU-036</t>
        </is>
      </c>
      <c r="C245" s="13">
        <f>IFERROR(INDEX(Inventario!$B$5:$B$124,MATCH($B245,Inventario!$A$5:$A$124,0)),"")</f>
        <v/>
      </c>
      <c r="D245" s="13">
        <f>IFERROR(INDEX(Inventario!$D$5:$D$124,MATCH($B245,Inventario!$A$5:$A$124,0)),"")</f>
        <v/>
      </c>
      <c r="E245" s="150" t="n">
        <v>1</v>
      </c>
      <c r="F245" s="16">
        <f>IFERROR(INDEX(Inventario!$I$5:$I$124,MATCH($B245,Inventario!$A$5:$A$124,0)),"")</f>
        <v/>
      </c>
      <c r="G245" s="152" t="n">
        <v>0</v>
      </c>
      <c r="H245" s="16">
        <f>IFERROR($F245*(1-$G245),"")</f>
        <v/>
      </c>
      <c r="I245" s="16">
        <f>IFERROR($E245*$H245,"")</f>
        <v/>
      </c>
      <c r="J245" s="16">
        <f>IFERROR($E245*INDEX(Inventario!$H$5:$H$124,MATCH($B245,Inventario!$A$5:$A$124,0)),"")</f>
        <v/>
      </c>
      <c r="K245" s="16">
        <f>IFERROR($I245-$J245,"")</f>
        <v/>
      </c>
      <c r="L245" s="15">
        <f>IFERROR($K245/$I245,"")</f>
        <v/>
      </c>
    </row>
    <row r="246" ht="15" customHeight="1" s="27">
      <c r="A246" s="148" t="n">
        <v>46223</v>
      </c>
      <c r="B246" s="147" t="inlineStr">
        <is>
          <t>SKU-003</t>
        </is>
      </c>
      <c r="C246" s="13">
        <f>IFERROR(INDEX(Inventario!$B$5:$B$124,MATCH($B246,Inventario!$A$5:$A$124,0)),"")</f>
        <v/>
      </c>
      <c r="D246" s="13">
        <f>IFERROR(INDEX(Inventario!$D$5:$D$124,MATCH($B246,Inventario!$A$5:$A$124,0)),"")</f>
        <v/>
      </c>
      <c r="E246" s="150" t="n">
        <v>1</v>
      </c>
      <c r="F246" s="16">
        <f>IFERROR(INDEX(Inventario!$I$5:$I$124,MATCH($B246,Inventario!$A$5:$A$124,0)),"")</f>
        <v/>
      </c>
      <c r="G246" s="152" t="n">
        <v>0</v>
      </c>
      <c r="H246" s="16">
        <f>IFERROR($F246*(1-$G246),"")</f>
        <v/>
      </c>
      <c r="I246" s="16">
        <f>IFERROR($E246*$H246,"")</f>
        <v/>
      </c>
      <c r="J246" s="16">
        <f>IFERROR($E246*INDEX(Inventario!$H$5:$H$124,MATCH($B246,Inventario!$A$5:$A$124,0)),"")</f>
        <v/>
      </c>
      <c r="K246" s="16">
        <f>IFERROR($I246-$J246,"")</f>
        <v/>
      </c>
      <c r="L246" s="15">
        <f>IFERROR($K246/$I246,"")</f>
        <v/>
      </c>
    </row>
    <row r="247" ht="15" customHeight="1" s="27">
      <c r="A247" s="148" t="n">
        <v>46223</v>
      </c>
      <c r="B247" s="147" t="inlineStr">
        <is>
          <t>SKU-013</t>
        </is>
      </c>
      <c r="C247" s="13">
        <f>IFERROR(INDEX(Inventario!$B$5:$B$124,MATCH($B247,Inventario!$A$5:$A$124,0)),"")</f>
        <v/>
      </c>
      <c r="D247" s="13">
        <f>IFERROR(INDEX(Inventario!$D$5:$D$124,MATCH($B247,Inventario!$A$5:$A$124,0)),"")</f>
        <v/>
      </c>
      <c r="E247" s="150" t="n">
        <v>1</v>
      </c>
      <c r="F247" s="16">
        <f>IFERROR(INDEX(Inventario!$I$5:$I$124,MATCH($B247,Inventario!$A$5:$A$124,0)),"")</f>
        <v/>
      </c>
      <c r="G247" s="152" t="n">
        <v>0</v>
      </c>
      <c r="H247" s="16">
        <f>IFERROR($F247*(1-$G247),"")</f>
        <v/>
      </c>
      <c r="I247" s="16">
        <f>IFERROR($E247*$H247,"")</f>
        <v/>
      </c>
      <c r="J247" s="16">
        <f>IFERROR($E247*INDEX(Inventario!$H$5:$H$124,MATCH($B247,Inventario!$A$5:$A$124,0)),"")</f>
        <v/>
      </c>
      <c r="K247" s="16">
        <f>IFERROR($I247-$J247,"")</f>
        <v/>
      </c>
      <c r="L247" s="15">
        <f>IFERROR($K247/$I247,"")</f>
        <v/>
      </c>
    </row>
    <row r="248" ht="15" customHeight="1" s="27">
      <c r="A248" s="148" t="n">
        <v>46223</v>
      </c>
      <c r="B248" s="147" t="inlineStr">
        <is>
          <t>SKU-018</t>
        </is>
      </c>
      <c r="C248" s="13">
        <f>IFERROR(INDEX(Inventario!$B$5:$B$124,MATCH($B248,Inventario!$A$5:$A$124,0)),"")</f>
        <v/>
      </c>
      <c r="D248" s="13">
        <f>IFERROR(INDEX(Inventario!$D$5:$D$124,MATCH($B248,Inventario!$A$5:$A$124,0)),"")</f>
        <v/>
      </c>
      <c r="E248" s="150" t="n">
        <v>1</v>
      </c>
      <c r="F248" s="16">
        <f>IFERROR(INDEX(Inventario!$I$5:$I$124,MATCH($B248,Inventario!$A$5:$A$124,0)),"")</f>
        <v/>
      </c>
      <c r="G248" s="152" t="n">
        <v>0</v>
      </c>
      <c r="H248" s="16">
        <f>IFERROR($F248*(1-$G248),"")</f>
        <v/>
      </c>
      <c r="I248" s="16">
        <f>IFERROR($E248*$H248,"")</f>
        <v/>
      </c>
      <c r="J248" s="16">
        <f>IFERROR($E248*INDEX(Inventario!$H$5:$H$124,MATCH($B248,Inventario!$A$5:$A$124,0)),"")</f>
        <v/>
      </c>
      <c r="K248" s="16">
        <f>IFERROR($I248-$J248,"")</f>
        <v/>
      </c>
      <c r="L248" s="15">
        <f>IFERROR($K248/$I248,"")</f>
        <v/>
      </c>
    </row>
    <row r="249" ht="15" customHeight="1" s="27">
      <c r="A249" s="148" t="n">
        <v>46223</v>
      </c>
      <c r="B249" s="147" t="inlineStr">
        <is>
          <t>SKU-020</t>
        </is>
      </c>
      <c r="C249" s="13">
        <f>IFERROR(INDEX(Inventario!$B$5:$B$124,MATCH($B249,Inventario!$A$5:$A$124,0)),"")</f>
        <v/>
      </c>
      <c r="D249" s="13">
        <f>IFERROR(INDEX(Inventario!$D$5:$D$124,MATCH($B249,Inventario!$A$5:$A$124,0)),"")</f>
        <v/>
      </c>
      <c r="E249" s="150" t="n">
        <v>1</v>
      </c>
      <c r="F249" s="16">
        <f>IFERROR(INDEX(Inventario!$I$5:$I$124,MATCH($B249,Inventario!$A$5:$A$124,0)),"")</f>
        <v/>
      </c>
      <c r="G249" s="152" t="n">
        <v>0.2</v>
      </c>
      <c r="H249" s="16">
        <f>IFERROR($F249*(1-$G249),"")</f>
        <v/>
      </c>
      <c r="I249" s="16">
        <f>IFERROR($E249*$H249,"")</f>
        <v/>
      </c>
      <c r="J249" s="16">
        <f>IFERROR($E249*INDEX(Inventario!$H$5:$H$124,MATCH($B249,Inventario!$A$5:$A$124,0)),"")</f>
        <v/>
      </c>
      <c r="K249" s="16">
        <f>IFERROR($I249-$J249,"")</f>
        <v/>
      </c>
      <c r="L249" s="15">
        <f>IFERROR($K249/$I249,"")</f>
        <v/>
      </c>
    </row>
    <row r="250" ht="15" customHeight="1" s="27">
      <c r="A250" s="148" t="n">
        <v>46223</v>
      </c>
      <c r="B250" s="147" t="inlineStr">
        <is>
          <t>SKU-021</t>
        </is>
      </c>
      <c r="C250" s="13">
        <f>IFERROR(INDEX(Inventario!$B$5:$B$124,MATCH($B250,Inventario!$A$5:$A$124,0)),"")</f>
        <v/>
      </c>
      <c r="D250" s="13">
        <f>IFERROR(INDEX(Inventario!$D$5:$D$124,MATCH($B250,Inventario!$A$5:$A$124,0)),"")</f>
        <v/>
      </c>
      <c r="E250" s="150" t="n">
        <v>1</v>
      </c>
      <c r="F250" s="16">
        <f>IFERROR(INDEX(Inventario!$I$5:$I$124,MATCH($B250,Inventario!$A$5:$A$124,0)),"")</f>
        <v/>
      </c>
      <c r="G250" s="152" t="n">
        <v>0.15</v>
      </c>
      <c r="H250" s="16">
        <f>IFERROR($F250*(1-$G250),"")</f>
        <v/>
      </c>
      <c r="I250" s="16">
        <f>IFERROR($E250*$H250,"")</f>
        <v/>
      </c>
      <c r="J250" s="16">
        <f>IFERROR($E250*INDEX(Inventario!$H$5:$H$124,MATCH($B250,Inventario!$A$5:$A$124,0)),"")</f>
        <v/>
      </c>
      <c r="K250" s="16">
        <f>IFERROR($I250-$J250,"")</f>
        <v/>
      </c>
      <c r="L250" s="15">
        <f>IFERROR($K250/$I250,"")</f>
        <v/>
      </c>
    </row>
    <row r="251" ht="15" customHeight="1" s="27">
      <c r="A251" s="148" t="n">
        <v>46223</v>
      </c>
      <c r="B251" s="147" t="inlineStr">
        <is>
          <t>SKU-024</t>
        </is>
      </c>
      <c r="C251" s="13">
        <f>IFERROR(INDEX(Inventario!$B$5:$B$124,MATCH($B251,Inventario!$A$5:$A$124,0)),"")</f>
        <v/>
      </c>
      <c r="D251" s="13">
        <f>IFERROR(INDEX(Inventario!$D$5:$D$124,MATCH($B251,Inventario!$A$5:$A$124,0)),"")</f>
        <v/>
      </c>
      <c r="E251" s="150" t="n">
        <v>1</v>
      </c>
      <c r="F251" s="16">
        <f>IFERROR(INDEX(Inventario!$I$5:$I$124,MATCH($B251,Inventario!$A$5:$A$124,0)),"")</f>
        <v/>
      </c>
      <c r="G251" s="152" t="n">
        <v>0.1</v>
      </c>
      <c r="H251" s="16">
        <f>IFERROR($F251*(1-$G251),"")</f>
        <v/>
      </c>
      <c r="I251" s="16">
        <f>IFERROR($E251*$H251,"")</f>
        <v/>
      </c>
      <c r="J251" s="16">
        <f>IFERROR($E251*INDEX(Inventario!$H$5:$H$124,MATCH($B251,Inventario!$A$5:$A$124,0)),"")</f>
        <v/>
      </c>
      <c r="K251" s="16">
        <f>IFERROR($I251-$J251,"")</f>
        <v/>
      </c>
      <c r="L251" s="15">
        <f>IFERROR($K251/$I251,"")</f>
        <v/>
      </c>
    </row>
    <row r="252" ht="15" customHeight="1" s="27">
      <c r="A252" s="148" t="n">
        <v>46223</v>
      </c>
      <c r="B252" s="147" t="inlineStr">
        <is>
          <t>SKU-027</t>
        </is>
      </c>
      <c r="C252" s="13">
        <f>IFERROR(INDEX(Inventario!$B$5:$B$124,MATCH($B252,Inventario!$A$5:$A$124,0)),"")</f>
        <v/>
      </c>
      <c r="D252" s="13">
        <f>IFERROR(INDEX(Inventario!$D$5:$D$124,MATCH($B252,Inventario!$A$5:$A$124,0)),"")</f>
        <v/>
      </c>
      <c r="E252" s="150" t="n">
        <v>1</v>
      </c>
      <c r="F252" s="16">
        <f>IFERROR(INDEX(Inventario!$I$5:$I$124,MATCH($B252,Inventario!$A$5:$A$124,0)),"")</f>
        <v/>
      </c>
      <c r="G252" s="152" t="n">
        <v>0</v>
      </c>
      <c r="H252" s="16">
        <f>IFERROR($F252*(1-$G252),"")</f>
        <v/>
      </c>
      <c r="I252" s="16">
        <f>IFERROR($E252*$H252,"")</f>
        <v/>
      </c>
      <c r="J252" s="16">
        <f>IFERROR($E252*INDEX(Inventario!$H$5:$H$124,MATCH($B252,Inventario!$A$5:$A$124,0)),"")</f>
        <v/>
      </c>
      <c r="K252" s="16">
        <f>IFERROR($I252-$J252,"")</f>
        <v/>
      </c>
      <c r="L252" s="15">
        <f>IFERROR($K252/$I252,"")</f>
        <v/>
      </c>
    </row>
    <row r="253" ht="15" customHeight="1" s="27">
      <c r="A253" s="148" t="n">
        <v>46223</v>
      </c>
      <c r="B253" s="147" t="inlineStr">
        <is>
          <t>SKU-033</t>
        </is>
      </c>
      <c r="C253" s="13">
        <f>IFERROR(INDEX(Inventario!$B$5:$B$124,MATCH($B253,Inventario!$A$5:$A$124,0)),"")</f>
        <v/>
      </c>
      <c r="D253" s="13">
        <f>IFERROR(INDEX(Inventario!$D$5:$D$124,MATCH($B253,Inventario!$A$5:$A$124,0)),"")</f>
        <v/>
      </c>
      <c r="E253" s="150" t="n">
        <v>2</v>
      </c>
      <c r="F253" s="16">
        <f>IFERROR(INDEX(Inventario!$I$5:$I$124,MATCH($B253,Inventario!$A$5:$A$124,0)),"")</f>
        <v/>
      </c>
      <c r="G253" s="152" t="n">
        <v>0</v>
      </c>
      <c r="H253" s="16">
        <f>IFERROR($F253*(1-$G253),"")</f>
        <v/>
      </c>
      <c r="I253" s="16">
        <f>IFERROR($E253*$H253,"")</f>
        <v/>
      </c>
      <c r="J253" s="16">
        <f>IFERROR($E253*INDEX(Inventario!$H$5:$H$124,MATCH($B253,Inventario!$A$5:$A$124,0)),"")</f>
        <v/>
      </c>
      <c r="K253" s="16">
        <f>IFERROR($I253-$J253,"")</f>
        <v/>
      </c>
      <c r="L253" s="15">
        <f>IFERROR($K253/$I253,"")</f>
        <v/>
      </c>
    </row>
    <row r="254" ht="15" customHeight="1" s="27">
      <c r="A254" s="148" t="n">
        <v>46224</v>
      </c>
      <c r="B254" s="147" t="inlineStr">
        <is>
          <t>SKU-001</t>
        </is>
      </c>
      <c r="C254" s="13">
        <f>IFERROR(INDEX(Inventario!$B$5:$B$124,MATCH($B254,Inventario!$A$5:$A$124,0)),"")</f>
        <v/>
      </c>
      <c r="D254" s="13">
        <f>IFERROR(INDEX(Inventario!$D$5:$D$124,MATCH($B254,Inventario!$A$5:$A$124,0)),"")</f>
        <v/>
      </c>
      <c r="E254" s="150" t="n">
        <v>1</v>
      </c>
      <c r="F254" s="16">
        <f>IFERROR(INDEX(Inventario!$I$5:$I$124,MATCH($B254,Inventario!$A$5:$A$124,0)),"")</f>
        <v/>
      </c>
      <c r="G254" s="152" t="n">
        <v>0</v>
      </c>
      <c r="H254" s="16">
        <f>IFERROR($F254*(1-$G254),"")</f>
        <v/>
      </c>
      <c r="I254" s="16">
        <f>IFERROR($E254*$H254,"")</f>
        <v/>
      </c>
      <c r="J254" s="16">
        <f>IFERROR($E254*INDEX(Inventario!$H$5:$H$124,MATCH($B254,Inventario!$A$5:$A$124,0)),"")</f>
        <v/>
      </c>
      <c r="K254" s="16">
        <f>IFERROR($I254-$J254,"")</f>
        <v/>
      </c>
      <c r="L254" s="15">
        <f>IFERROR($K254/$I254,"")</f>
        <v/>
      </c>
    </row>
    <row r="255" ht="15" customHeight="1" s="27">
      <c r="A255" s="148" t="n">
        <v>46224</v>
      </c>
      <c r="B255" s="147" t="inlineStr">
        <is>
          <t>SKU-002</t>
        </is>
      </c>
      <c r="C255" s="13">
        <f>IFERROR(INDEX(Inventario!$B$5:$B$124,MATCH($B255,Inventario!$A$5:$A$124,0)),"")</f>
        <v/>
      </c>
      <c r="D255" s="13">
        <f>IFERROR(INDEX(Inventario!$D$5:$D$124,MATCH($B255,Inventario!$A$5:$A$124,0)),"")</f>
        <v/>
      </c>
      <c r="E255" s="150" t="n">
        <v>2</v>
      </c>
      <c r="F255" s="16">
        <f>IFERROR(INDEX(Inventario!$I$5:$I$124,MATCH($B255,Inventario!$A$5:$A$124,0)),"")</f>
        <v/>
      </c>
      <c r="G255" s="152" t="n">
        <v>0</v>
      </c>
      <c r="H255" s="16">
        <f>IFERROR($F255*(1-$G255),"")</f>
        <v/>
      </c>
      <c r="I255" s="16">
        <f>IFERROR($E255*$H255,"")</f>
        <v/>
      </c>
      <c r="J255" s="16">
        <f>IFERROR($E255*INDEX(Inventario!$H$5:$H$124,MATCH($B255,Inventario!$A$5:$A$124,0)),"")</f>
        <v/>
      </c>
      <c r="K255" s="16">
        <f>IFERROR($I255-$J255,"")</f>
        <v/>
      </c>
      <c r="L255" s="15">
        <f>IFERROR($K255/$I255,"")</f>
        <v/>
      </c>
    </row>
    <row r="256" ht="15" customHeight="1" s="27">
      <c r="A256" s="148" t="n">
        <v>46224</v>
      </c>
      <c r="B256" s="147" t="inlineStr">
        <is>
          <t>SKU-005</t>
        </is>
      </c>
      <c r="C256" s="13">
        <f>IFERROR(INDEX(Inventario!$B$5:$B$124,MATCH($B256,Inventario!$A$5:$A$124,0)),"")</f>
        <v/>
      </c>
      <c r="D256" s="13">
        <f>IFERROR(INDEX(Inventario!$D$5:$D$124,MATCH($B256,Inventario!$A$5:$A$124,0)),"")</f>
        <v/>
      </c>
      <c r="E256" s="150" t="n">
        <v>1</v>
      </c>
      <c r="F256" s="16">
        <f>IFERROR(INDEX(Inventario!$I$5:$I$124,MATCH($B256,Inventario!$A$5:$A$124,0)),"")</f>
        <v/>
      </c>
      <c r="G256" s="152" t="n">
        <v>0</v>
      </c>
      <c r="H256" s="16">
        <f>IFERROR($F256*(1-$G256),"")</f>
        <v/>
      </c>
      <c r="I256" s="16">
        <f>IFERROR($E256*$H256,"")</f>
        <v/>
      </c>
      <c r="J256" s="16">
        <f>IFERROR($E256*INDEX(Inventario!$H$5:$H$124,MATCH($B256,Inventario!$A$5:$A$124,0)),"")</f>
        <v/>
      </c>
      <c r="K256" s="16">
        <f>IFERROR($I256-$J256,"")</f>
        <v/>
      </c>
      <c r="L256" s="15">
        <f>IFERROR($K256/$I256,"")</f>
        <v/>
      </c>
    </row>
    <row r="257" ht="15" customHeight="1" s="27">
      <c r="A257" s="148" t="n">
        <v>46224</v>
      </c>
      <c r="B257" s="147" t="inlineStr">
        <is>
          <t>SKU-006</t>
        </is>
      </c>
      <c r="C257" s="13">
        <f>IFERROR(INDEX(Inventario!$B$5:$B$124,MATCH($B257,Inventario!$A$5:$A$124,0)),"")</f>
        <v/>
      </c>
      <c r="D257" s="13">
        <f>IFERROR(INDEX(Inventario!$D$5:$D$124,MATCH($B257,Inventario!$A$5:$A$124,0)),"")</f>
        <v/>
      </c>
      <c r="E257" s="150" t="n">
        <v>1</v>
      </c>
      <c r="F257" s="16">
        <f>IFERROR(INDEX(Inventario!$I$5:$I$124,MATCH($B257,Inventario!$A$5:$A$124,0)),"")</f>
        <v/>
      </c>
      <c r="G257" s="152" t="n">
        <v>0.1</v>
      </c>
      <c r="H257" s="16">
        <f>IFERROR($F257*(1-$G257),"")</f>
        <v/>
      </c>
      <c r="I257" s="16">
        <f>IFERROR($E257*$H257,"")</f>
        <v/>
      </c>
      <c r="J257" s="16">
        <f>IFERROR($E257*INDEX(Inventario!$H$5:$H$124,MATCH($B257,Inventario!$A$5:$A$124,0)),"")</f>
        <v/>
      </c>
      <c r="K257" s="16">
        <f>IFERROR($I257-$J257,"")</f>
        <v/>
      </c>
      <c r="L257" s="15">
        <f>IFERROR($K257/$I257,"")</f>
        <v/>
      </c>
    </row>
    <row r="258" ht="15" customHeight="1" s="27">
      <c r="A258" s="148" t="n">
        <v>46224</v>
      </c>
      <c r="B258" s="147" t="inlineStr">
        <is>
          <t>SKU-009</t>
        </is>
      </c>
      <c r="C258" s="13">
        <f>IFERROR(INDEX(Inventario!$B$5:$B$124,MATCH($B258,Inventario!$A$5:$A$124,0)),"")</f>
        <v/>
      </c>
      <c r="D258" s="13">
        <f>IFERROR(INDEX(Inventario!$D$5:$D$124,MATCH($B258,Inventario!$A$5:$A$124,0)),"")</f>
        <v/>
      </c>
      <c r="E258" s="150" t="n">
        <v>1</v>
      </c>
      <c r="F258" s="16">
        <f>IFERROR(INDEX(Inventario!$I$5:$I$124,MATCH($B258,Inventario!$A$5:$A$124,0)),"")</f>
        <v/>
      </c>
      <c r="G258" s="152" t="n">
        <v>0.1</v>
      </c>
      <c r="H258" s="16">
        <f>IFERROR($F258*(1-$G258),"")</f>
        <v/>
      </c>
      <c r="I258" s="16">
        <f>IFERROR($E258*$H258,"")</f>
        <v/>
      </c>
      <c r="J258" s="16">
        <f>IFERROR($E258*INDEX(Inventario!$H$5:$H$124,MATCH($B258,Inventario!$A$5:$A$124,0)),"")</f>
        <v/>
      </c>
      <c r="K258" s="16">
        <f>IFERROR($I258-$J258,"")</f>
        <v/>
      </c>
      <c r="L258" s="15">
        <f>IFERROR($K258/$I258,"")</f>
        <v/>
      </c>
    </row>
    <row r="259" ht="15" customHeight="1" s="27">
      <c r="A259" s="148" t="n">
        <v>46224</v>
      </c>
      <c r="B259" s="147" t="inlineStr">
        <is>
          <t>SKU-013</t>
        </is>
      </c>
      <c r="C259" s="13">
        <f>IFERROR(INDEX(Inventario!$B$5:$B$124,MATCH($B259,Inventario!$A$5:$A$124,0)),"")</f>
        <v/>
      </c>
      <c r="D259" s="13">
        <f>IFERROR(INDEX(Inventario!$D$5:$D$124,MATCH($B259,Inventario!$A$5:$A$124,0)),"")</f>
        <v/>
      </c>
      <c r="E259" s="150" t="n">
        <v>1</v>
      </c>
      <c r="F259" s="16">
        <f>IFERROR(INDEX(Inventario!$I$5:$I$124,MATCH($B259,Inventario!$A$5:$A$124,0)),"")</f>
        <v/>
      </c>
      <c r="G259" s="152" t="n">
        <v>0.1</v>
      </c>
      <c r="H259" s="16">
        <f>IFERROR($F259*(1-$G259),"")</f>
        <v/>
      </c>
      <c r="I259" s="16">
        <f>IFERROR($E259*$H259,"")</f>
        <v/>
      </c>
      <c r="J259" s="16">
        <f>IFERROR($E259*INDEX(Inventario!$H$5:$H$124,MATCH($B259,Inventario!$A$5:$A$124,0)),"")</f>
        <v/>
      </c>
      <c r="K259" s="16">
        <f>IFERROR($I259-$J259,"")</f>
        <v/>
      </c>
      <c r="L259" s="15">
        <f>IFERROR($K259/$I259,"")</f>
        <v/>
      </c>
    </row>
    <row r="260" ht="15" customHeight="1" s="27">
      <c r="A260" s="148" t="n">
        <v>46224</v>
      </c>
      <c r="B260" s="147" t="inlineStr">
        <is>
          <t>SKU-022</t>
        </is>
      </c>
      <c r="C260" s="13">
        <f>IFERROR(INDEX(Inventario!$B$5:$B$124,MATCH($B260,Inventario!$A$5:$A$124,0)),"")</f>
        <v/>
      </c>
      <c r="D260" s="13">
        <f>IFERROR(INDEX(Inventario!$D$5:$D$124,MATCH($B260,Inventario!$A$5:$A$124,0)),"")</f>
        <v/>
      </c>
      <c r="E260" s="150" t="n">
        <v>1</v>
      </c>
      <c r="F260" s="16">
        <f>IFERROR(INDEX(Inventario!$I$5:$I$124,MATCH($B260,Inventario!$A$5:$A$124,0)),"")</f>
        <v/>
      </c>
      <c r="G260" s="152" t="n">
        <v>0</v>
      </c>
      <c r="H260" s="16">
        <f>IFERROR($F260*(1-$G260),"")</f>
        <v/>
      </c>
      <c r="I260" s="16">
        <f>IFERROR($E260*$H260,"")</f>
        <v/>
      </c>
      <c r="J260" s="16">
        <f>IFERROR($E260*INDEX(Inventario!$H$5:$H$124,MATCH($B260,Inventario!$A$5:$A$124,0)),"")</f>
        <v/>
      </c>
      <c r="K260" s="16">
        <f>IFERROR($I260-$J260,"")</f>
        <v/>
      </c>
      <c r="L260" s="15">
        <f>IFERROR($K260/$I260,"")</f>
        <v/>
      </c>
    </row>
    <row r="261" ht="15" customHeight="1" s="27">
      <c r="A261" s="148" t="n">
        <v>46224</v>
      </c>
      <c r="B261" s="147" t="inlineStr">
        <is>
          <t>SKU-023</t>
        </is>
      </c>
      <c r="C261" s="13">
        <f>IFERROR(INDEX(Inventario!$B$5:$B$124,MATCH($B261,Inventario!$A$5:$A$124,0)),"")</f>
        <v/>
      </c>
      <c r="D261" s="13">
        <f>IFERROR(INDEX(Inventario!$D$5:$D$124,MATCH($B261,Inventario!$A$5:$A$124,0)),"")</f>
        <v/>
      </c>
      <c r="E261" s="150" t="n">
        <v>2</v>
      </c>
      <c r="F261" s="16">
        <f>IFERROR(INDEX(Inventario!$I$5:$I$124,MATCH($B261,Inventario!$A$5:$A$124,0)),"")</f>
        <v/>
      </c>
      <c r="G261" s="152" t="n">
        <v>0</v>
      </c>
      <c r="H261" s="16">
        <f>IFERROR($F261*(1-$G261),"")</f>
        <v/>
      </c>
      <c r="I261" s="16">
        <f>IFERROR($E261*$H261,"")</f>
        <v/>
      </c>
      <c r="J261" s="16">
        <f>IFERROR($E261*INDEX(Inventario!$H$5:$H$124,MATCH($B261,Inventario!$A$5:$A$124,0)),"")</f>
        <v/>
      </c>
      <c r="K261" s="16">
        <f>IFERROR($I261-$J261,"")</f>
        <v/>
      </c>
      <c r="L261" s="15">
        <f>IFERROR($K261/$I261,"")</f>
        <v/>
      </c>
    </row>
    <row r="262" ht="15" customHeight="1" s="27">
      <c r="A262" s="148" t="n">
        <v>46224</v>
      </c>
      <c r="B262" s="147" t="inlineStr">
        <is>
          <t>SKU-025</t>
        </is>
      </c>
      <c r="C262" s="13">
        <f>IFERROR(INDEX(Inventario!$B$5:$B$124,MATCH($B262,Inventario!$A$5:$A$124,0)),"")</f>
        <v/>
      </c>
      <c r="D262" s="13">
        <f>IFERROR(INDEX(Inventario!$D$5:$D$124,MATCH($B262,Inventario!$A$5:$A$124,0)),"")</f>
        <v/>
      </c>
      <c r="E262" s="150" t="n">
        <v>2</v>
      </c>
      <c r="F262" s="16">
        <f>IFERROR(INDEX(Inventario!$I$5:$I$124,MATCH($B262,Inventario!$A$5:$A$124,0)),"")</f>
        <v/>
      </c>
      <c r="G262" s="152" t="n">
        <v>0.1</v>
      </c>
      <c r="H262" s="16">
        <f>IFERROR($F262*(1-$G262),"")</f>
        <v/>
      </c>
      <c r="I262" s="16">
        <f>IFERROR($E262*$H262,"")</f>
        <v/>
      </c>
      <c r="J262" s="16">
        <f>IFERROR($E262*INDEX(Inventario!$H$5:$H$124,MATCH($B262,Inventario!$A$5:$A$124,0)),"")</f>
        <v/>
      </c>
      <c r="K262" s="16">
        <f>IFERROR($I262-$J262,"")</f>
        <v/>
      </c>
      <c r="L262" s="15">
        <f>IFERROR($K262/$I262,"")</f>
        <v/>
      </c>
    </row>
    <row r="263" ht="15" customHeight="1" s="27">
      <c r="A263" s="148" t="n">
        <v>46224</v>
      </c>
      <c r="B263" s="147" t="inlineStr">
        <is>
          <t>SKU-040</t>
        </is>
      </c>
      <c r="C263" s="13">
        <f>IFERROR(INDEX(Inventario!$B$5:$B$124,MATCH($B263,Inventario!$A$5:$A$124,0)),"")</f>
        <v/>
      </c>
      <c r="D263" s="13">
        <f>IFERROR(INDEX(Inventario!$D$5:$D$124,MATCH($B263,Inventario!$A$5:$A$124,0)),"")</f>
        <v/>
      </c>
      <c r="E263" s="150" t="n">
        <v>2</v>
      </c>
      <c r="F263" s="16">
        <f>IFERROR(INDEX(Inventario!$I$5:$I$124,MATCH($B263,Inventario!$A$5:$A$124,0)),"")</f>
        <v/>
      </c>
      <c r="G263" s="152" t="n">
        <v>0.1</v>
      </c>
      <c r="H263" s="16">
        <f>IFERROR($F263*(1-$G263),"")</f>
        <v/>
      </c>
      <c r="I263" s="16">
        <f>IFERROR($E263*$H263,"")</f>
        <v/>
      </c>
      <c r="J263" s="16">
        <f>IFERROR($E263*INDEX(Inventario!$H$5:$H$124,MATCH($B263,Inventario!$A$5:$A$124,0)),"")</f>
        <v/>
      </c>
      <c r="K263" s="16">
        <f>IFERROR($I263-$J263,"")</f>
        <v/>
      </c>
      <c r="L263" s="15">
        <f>IFERROR($K263/$I263,"")</f>
        <v/>
      </c>
    </row>
    <row r="264" ht="15" customHeight="1" s="27">
      <c r="A264" s="148" t="n">
        <v>46225</v>
      </c>
      <c r="B264" s="147" t="inlineStr">
        <is>
          <t>SKU-002</t>
        </is>
      </c>
      <c r="C264" s="13">
        <f>IFERROR(INDEX(Inventario!$B$5:$B$124,MATCH($B264,Inventario!$A$5:$A$124,0)),"")</f>
        <v/>
      </c>
      <c r="D264" s="13">
        <f>IFERROR(INDEX(Inventario!$D$5:$D$124,MATCH($B264,Inventario!$A$5:$A$124,0)),"")</f>
        <v/>
      </c>
      <c r="E264" s="150" t="n">
        <v>2</v>
      </c>
      <c r="F264" s="16">
        <f>IFERROR(INDEX(Inventario!$I$5:$I$124,MATCH($B264,Inventario!$A$5:$A$124,0)),"")</f>
        <v/>
      </c>
      <c r="G264" s="152" t="n">
        <v>0</v>
      </c>
      <c r="H264" s="16">
        <f>IFERROR($F264*(1-$G264),"")</f>
        <v/>
      </c>
      <c r="I264" s="16">
        <f>IFERROR($E264*$H264,"")</f>
        <v/>
      </c>
      <c r="J264" s="16">
        <f>IFERROR($E264*INDEX(Inventario!$H$5:$H$124,MATCH($B264,Inventario!$A$5:$A$124,0)),"")</f>
        <v/>
      </c>
      <c r="K264" s="16">
        <f>IFERROR($I264-$J264,"")</f>
        <v/>
      </c>
      <c r="L264" s="15">
        <f>IFERROR($K264/$I264,"")</f>
        <v/>
      </c>
    </row>
    <row r="265" ht="15" customHeight="1" s="27">
      <c r="A265" s="148" t="n">
        <v>46225</v>
      </c>
      <c r="B265" s="147" t="inlineStr">
        <is>
          <t>SKU-006</t>
        </is>
      </c>
      <c r="C265" s="13">
        <f>IFERROR(INDEX(Inventario!$B$5:$B$124,MATCH($B265,Inventario!$A$5:$A$124,0)),"")</f>
        <v/>
      </c>
      <c r="D265" s="13">
        <f>IFERROR(INDEX(Inventario!$D$5:$D$124,MATCH($B265,Inventario!$A$5:$A$124,0)),"")</f>
        <v/>
      </c>
      <c r="E265" s="150" t="n">
        <v>1</v>
      </c>
      <c r="F265" s="16">
        <f>IFERROR(INDEX(Inventario!$I$5:$I$124,MATCH($B265,Inventario!$A$5:$A$124,0)),"")</f>
        <v/>
      </c>
      <c r="G265" s="152" t="n">
        <v>0</v>
      </c>
      <c r="H265" s="16">
        <f>IFERROR($F265*(1-$G265),"")</f>
        <v/>
      </c>
      <c r="I265" s="16">
        <f>IFERROR($E265*$H265,"")</f>
        <v/>
      </c>
      <c r="J265" s="16">
        <f>IFERROR($E265*INDEX(Inventario!$H$5:$H$124,MATCH($B265,Inventario!$A$5:$A$124,0)),"")</f>
        <v/>
      </c>
      <c r="K265" s="16">
        <f>IFERROR($I265-$J265,"")</f>
        <v/>
      </c>
      <c r="L265" s="15">
        <f>IFERROR($K265/$I265,"")</f>
        <v/>
      </c>
    </row>
    <row r="266" ht="15" customHeight="1" s="27">
      <c r="A266" s="148" t="n">
        <v>46225</v>
      </c>
      <c r="B266" s="147" t="inlineStr">
        <is>
          <t>SKU-008</t>
        </is>
      </c>
      <c r="C266" s="13">
        <f>IFERROR(INDEX(Inventario!$B$5:$B$124,MATCH($B266,Inventario!$A$5:$A$124,0)),"")</f>
        <v/>
      </c>
      <c r="D266" s="13">
        <f>IFERROR(INDEX(Inventario!$D$5:$D$124,MATCH($B266,Inventario!$A$5:$A$124,0)),"")</f>
        <v/>
      </c>
      <c r="E266" s="150" t="n">
        <v>3</v>
      </c>
      <c r="F266" s="16">
        <f>IFERROR(INDEX(Inventario!$I$5:$I$124,MATCH($B266,Inventario!$A$5:$A$124,0)),"")</f>
        <v/>
      </c>
      <c r="G266" s="152" t="n">
        <v>0</v>
      </c>
      <c r="H266" s="16">
        <f>IFERROR($F266*(1-$G266),"")</f>
        <v/>
      </c>
      <c r="I266" s="16">
        <f>IFERROR($E266*$H266,"")</f>
        <v/>
      </c>
      <c r="J266" s="16">
        <f>IFERROR($E266*INDEX(Inventario!$H$5:$H$124,MATCH($B266,Inventario!$A$5:$A$124,0)),"")</f>
        <v/>
      </c>
      <c r="K266" s="16">
        <f>IFERROR($I266-$J266,"")</f>
        <v/>
      </c>
      <c r="L266" s="15">
        <f>IFERROR($K266/$I266,"")</f>
        <v/>
      </c>
    </row>
    <row r="267" ht="15" customHeight="1" s="27">
      <c r="A267" s="148" t="n">
        <v>46225</v>
      </c>
      <c r="B267" s="147" t="inlineStr">
        <is>
          <t>SKU-010</t>
        </is>
      </c>
      <c r="C267" s="13">
        <f>IFERROR(INDEX(Inventario!$B$5:$B$124,MATCH($B267,Inventario!$A$5:$A$124,0)),"")</f>
        <v/>
      </c>
      <c r="D267" s="13">
        <f>IFERROR(INDEX(Inventario!$D$5:$D$124,MATCH($B267,Inventario!$A$5:$A$124,0)),"")</f>
        <v/>
      </c>
      <c r="E267" s="150" t="n">
        <v>1</v>
      </c>
      <c r="F267" s="16">
        <f>IFERROR(INDEX(Inventario!$I$5:$I$124,MATCH($B267,Inventario!$A$5:$A$124,0)),"")</f>
        <v/>
      </c>
      <c r="G267" s="152" t="n">
        <v>0.1</v>
      </c>
      <c r="H267" s="16">
        <f>IFERROR($F267*(1-$G267),"")</f>
        <v/>
      </c>
      <c r="I267" s="16">
        <f>IFERROR($E267*$H267,"")</f>
        <v/>
      </c>
      <c r="J267" s="16">
        <f>IFERROR($E267*INDEX(Inventario!$H$5:$H$124,MATCH($B267,Inventario!$A$5:$A$124,0)),"")</f>
        <v/>
      </c>
      <c r="K267" s="16">
        <f>IFERROR($I267-$J267,"")</f>
        <v/>
      </c>
      <c r="L267" s="15">
        <f>IFERROR($K267/$I267,"")</f>
        <v/>
      </c>
    </row>
    <row r="268" ht="15" customHeight="1" s="27">
      <c r="A268" s="148" t="n">
        <v>46225</v>
      </c>
      <c r="B268" s="147" t="inlineStr">
        <is>
          <t>SKU-013</t>
        </is>
      </c>
      <c r="C268" s="13">
        <f>IFERROR(INDEX(Inventario!$B$5:$B$124,MATCH($B268,Inventario!$A$5:$A$124,0)),"")</f>
        <v/>
      </c>
      <c r="D268" s="13">
        <f>IFERROR(INDEX(Inventario!$D$5:$D$124,MATCH($B268,Inventario!$A$5:$A$124,0)),"")</f>
        <v/>
      </c>
      <c r="E268" s="150" t="n">
        <v>2</v>
      </c>
      <c r="F268" s="16">
        <f>IFERROR(INDEX(Inventario!$I$5:$I$124,MATCH($B268,Inventario!$A$5:$A$124,0)),"")</f>
        <v/>
      </c>
      <c r="G268" s="152" t="n">
        <v>0.1</v>
      </c>
      <c r="H268" s="16">
        <f>IFERROR($F268*(1-$G268),"")</f>
        <v/>
      </c>
      <c r="I268" s="16">
        <f>IFERROR($E268*$H268,"")</f>
        <v/>
      </c>
      <c r="J268" s="16">
        <f>IFERROR($E268*INDEX(Inventario!$H$5:$H$124,MATCH($B268,Inventario!$A$5:$A$124,0)),"")</f>
        <v/>
      </c>
      <c r="K268" s="16">
        <f>IFERROR($I268-$J268,"")</f>
        <v/>
      </c>
      <c r="L268" s="15">
        <f>IFERROR($K268/$I268,"")</f>
        <v/>
      </c>
    </row>
    <row r="269" ht="15" customHeight="1" s="27">
      <c r="A269" s="148" t="n">
        <v>46225</v>
      </c>
      <c r="B269" s="147" t="inlineStr">
        <is>
          <t>SKU-016</t>
        </is>
      </c>
      <c r="C269" s="13">
        <f>IFERROR(INDEX(Inventario!$B$5:$B$124,MATCH($B269,Inventario!$A$5:$A$124,0)),"")</f>
        <v/>
      </c>
      <c r="D269" s="13">
        <f>IFERROR(INDEX(Inventario!$D$5:$D$124,MATCH($B269,Inventario!$A$5:$A$124,0)),"")</f>
        <v/>
      </c>
      <c r="E269" s="150" t="n">
        <v>2</v>
      </c>
      <c r="F269" s="16">
        <f>IFERROR(INDEX(Inventario!$I$5:$I$124,MATCH($B269,Inventario!$A$5:$A$124,0)),"")</f>
        <v/>
      </c>
      <c r="G269" s="152" t="n">
        <v>0</v>
      </c>
      <c r="H269" s="16">
        <f>IFERROR($F269*(1-$G269),"")</f>
        <v/>
      </c>
      <c r="I269" s="16">
        <f>IFERROR($E269*$H269,"")</f>
        <v/>
      </c>
      <c r="J269" s="16">
        <f>IFERROR($E269*INDEX(Inventario!$H$5:$H$124,MATCH($B269,Inventario!$A$5:$A$124,0)),"")</f>
        <v/>
      </c>
      <c r="K269" s="16">
        <f>IFERROR($I269-$J269,"")</f>
        <v/>
      </c>
      <c r="L269" s="15">
        <f>IFERROR($K269/$I269,"")</f>
        <v/>
      </c>
    </row>
    <row r="270" ht="15" customHeight="1" s="27">
      <c r="A270" s="148" t="n">
        <v>46225</v>
      </c>
      <c r="B270" s="147" t="inlineStr">
        <is>
          <t>SKU-017</t>
        </is>
      </c>
      <c r="C270" s="13">
        <f>IFERROR(INDEX(Inventario!$B$5:$B$124,MATCH($B270,Inventario!$A$5:$A$124,0)),"")</f>
        <v/>
      </c>
      <c r="D270" s="13">
        <f>IFERROR(INDEX(Inventario!$D$5:$D$124,MATCH($B270,Inventario!$A$5:$A$124,0)),"")</f>
        <v/>
      </c>
      <c r="E270" s="150" t="n">
        <v>3</v>
      </c>
      <c r="F270" s="16">
        <f>IFERROR(INDEX(Inventario!$I$5:$I$124,MATCH($B270,Inventario!$A$5:$A$124,0)),"")</f>
        <v/>
      </c>
      <c r="G270" s="152" t="n">
        <v>0</v>
      </c>
      <c r="H270" s="16">
        <f>IFERROR($F270*(1-$G270),"")</f>
        <v/>
      </c>
      <c r="I270" s="16">
        <f>IFERROR($E270*$H270,"")</f>
        <v/>
      </c>
      <c r="J270" s="16">
        <f>IFERROR($E270*INDEX(Inventario!$H$5:$H$124,MATCH($B270,Inventario!$A$5:$A$124,0)),"")</f>
        <v/>
      </c>
      <c r="K270" s="16">
        <f>IFERROR($I270-$J270,"")</f>
        <v/>
      </c>
      <c r="L270" s="15">
        <f>IFERROR($K270/$I270,"")</f>
        <v/>
      </c>
    </row>
    <row r="271" ht="15" customHeight="1" s="27">
      <c r="A271" s="148" t="n">
        <v>46225</v>
      </c>
      <c r="B271" s="147" t="inlineStr">
        <is>
          <t>SKU-018</t>
        </is>
      </c>
      <c r="C271" s="13">
        <f>IFERROR(INDEX(Inventario!$B$5:$B$124,MATCH($B271,Inventario!$A$5:$A$124,0)),"")</f>
        <v/>
      </c>
      <c r="D271" s="13">
        <f>IFERROR(INDEX(Inventario!$D$5:$D$124,MATCH($B271,Inventario!$A$5:$A$124,0)),"")</f>
        <v/>
      </c>
      <c r="E271" s="150" t="n">
        <v>1</v>
      </c>
      <c r="F271" s="16">
        <f>IFERROR(INDEX(Inventario!$I$5:$I$124,MATCH($B271,Inventario!$A$5:$A$124,0)),"")</f>
        <v/>
      </c>
      <c r="G271" s="152" t="n">
        <v>0.1</v>
      </c>
      <c r="H271" s="16">
        <f>IFERROR($F271*(1-$G271),"")</f>
        <v/>
      </c>
      <c r="I271" s="16">
        <f>IFERROR($E271*$H271,"")</f>
        <v/>
      </c>
      <c r="J271" s="16">
        <f>IFERROR($E271*INDEX(Inventario!$H$5:$H$124,MATCH($B271,Inventario!$A$5:$A$124,0)),"")</f>
        <v/>
      </c>
      <c r="K271" s="16">
        <f>IFERROR($I271-$J271,"")</f>
        <v/>
      </c>
      <c r="L271" s="15">
        <f>IFERROR($K271/$I271,"")</f>
        <v/>
      </c>
    </row>
    <row r="272" ht="15" customHeight="1" s="27">
      <c r="A272" s="148" t="n">
        <v>46225</v>
      </c>
      <c r="B272" s="147" t="inlineStr">
        <is>
          <t>SKU-029</t>
        </is>
      </c>
      <c r="C272" s="13">
        <f>IFERROR(INDEX(Inventario!$B$5:$B$124,MATCH($B272,Inventario!$A$5:$A$124,0)),"")</f>
        <v/>
      </c>
      <c r="D272" s="13">
        <f>IFERROR(INDEX(Inventario!$D$5:$D$124,MATCH($B272,Inventario!$A$5:$A$124,0)),"")</f>
        <v/>
      </c>
      <c r="E272" s="150" t="n">
        <v>1</v>
      </c>
      <c r="F272" s="16">
        <f>IFERROR(INDEX(Inventario!$I$5:$I$124,MATCH($B272,Inventario!$A$5:$A$124,0)),"")</f>
        <v/>
      </c>
      <c r="G272" s="152" t="n">
        <v>0.3</v>
      </c>
      <c r="H272" s="16">
        <f>IFERROR($F272*(1-$G272),"")</f>
        <v/>
      </c>
      <c r="I272" s="16">
        <f>IFERROR($E272*$H272,"")</f>
        <v/>
      </c>
      <c r="J272" s="16">
        <f>IFERROR($E272*INDEX(Inventario!$H$5:$H$124,MATCH($B272,Inventario!$A$5:$A$124,0)),"")</f>
        <v/>
      </c>
      <c r="K272" s="16">
        <f>IFERROR($I272-$J272,"")</f>
        <v/>
      </c>
      <c r="L272" s="15">
        <f>IFERROR($K272/$I272,"")</f>
        <v/>
      </c>
    </row>
    <row r="273" ht="15" customHeight="1" s="27">
      <c r="A273" s="148" t="n">
        <v>46225</v>
      </c>
      <c r="B273" s="147" t="inlineStr">
        <is>
          <t>SKU-035</t>
        </is>
      </c>
      <c r="C273" s="13">
        <f>IFERROR(INDEX(Inventario!$B$5:$B$124,MATCH($B273,Inventario!$A$5:$A$124,0)),"")</f>
        <v/>
      </c>
      <c r="D273" s="13">
        <f>IFERROR(INDEX(Inventario!$D$5:$D$124,MATCH($B273,Inventario!$A$5:$A$124,0)),"")</f>
        <v/>
      </c>
      <c r="E273" s="150" t="n">
        <v>1</v>
      </c>
      <c r="F273" s="16">
        <f>IFERROR(INDEX(Inventario!$I$5:$I$124,MATCH($B273,Inventario!$A$5:$A$124,0)),"")</f>
        <v/>
      </c>
      <c r="G273" s="152" t="n">
        <v>0.1</v>
      </c>
      <c r="H273" s="16">
        <f>IFERROR($F273*(1-$G273),"")</f>
        <v/>
      </c>
      <c r="I273" s="16">
        <f>IFERROR($E273*$H273,"")</f>
        <v/>
      </c>
      <c r="J273" s="16">
        <f>IFERROR($E273*INDEX(Inventario!$H$5:$H$124,MATCH($B273,Inventario!$A$5:$A$124,0)),"")</f>
        <v/>
      </c>
      <c r="K273" s="16">
        <f>IFERROR($I273-$J273,"")</f>
        <v/>
      </c>
      <c r="L273" s="15">
        <f>IFERROR($K273/$I273,"")</f>
        <v/>
      </c>
    </row>
    <row r="274" ht="15" customHeight="1" s="27">
      <c r="A274" s="148" t="n">
        <v>46225</v>
      </c>
      <c r="B274" s="147" t="inlineStr">
        <is>
          <t>SKU-036</t>
        </is>
      </c>
      <c r="C274" s="13">
        <f>IFERROR(INDEX(Inventario!$B$5:$B$124,MATCH($B274,Inventario!$A$5:$A$124,0)),"")</f>
        <v/>
      </c>
      <c r="D274" s="13">
        <f>IFERROR(INDEX(Inventario!$D$5:$D$124,MATCH($B274,Inventario!$A$5:$A$124,0)),"")</f>
        <v/>
      </c>
      <c r="E274" s="150" t="n">
        <v>1</v>
      </c>
      <c r="F274" s="16">
        <f>IFERROR(INDEX(Inventario!$I$5:$I$124,MATCH($B274,Inventario!$A$5:$A$124,0)),"")</f>
        <v/>
      </c>
      <c r="G274" s="152" t="n">
        <v>0.1</v>
      </c>
      <c r="H274" s="16">
        <f>IFERROR($F274*(1-$G274),"")</f>
        <v/>
      </c>
      <c r="I274" s="16">
        <f>IFERROR($E274*$H274,"")</f>
        <v/>
      </c>
      <c r="J274" s="16">
        <f>IFERROR($E274*INDEX(Inventario!$H$5:$H$124,MATCH($B274,Inventario!$A$5:$A$124,0)),"")</f>
        <v/>
      </c>
      <c r="K274" s="16">
        <f>IFERROR($I274-$J274,"")</f>
        <v/>
      </c>
      <c r="L274" s="15">
        <f>IFERROR($K274/$I274,"")</f>
        <v/>
      </c>
    </row>
    <row r="275" ht="15" customHeight="1" s="27">
      <c r="A275" s="148" t="n">
        <v>46225</v>
      </c>
      <c r="B275" s="147" t="inlineStr">
        <is>
          <t>SKU-038</t>
        </is>
      </c>
      <c r="C275" s="13">
        <f>IFERROR(INDEX(Inventario!$B$5:$B$124,MATCH($B275,Inventario!$A$5:$A$124,0)),"")</f>
        <v/>
      </c>
      <c r="D275" s="13">
        <f>IFERROR(INDEX(Inventario!$D$5:$D$124,MATCH($B275,Inventario!$A$5:$A$124,0)),"")</f>
        <v/>
      </c>
      <c r="E275" s="150" t="n">
        <v>1</v>
      </c>
      <c r="F275" s="16">
        <f>IFERROR(INDEX(Inventario!$I$5:$I$124,MATCH($B275,Inventario!$A$5:$A$124,0)),"")</f>
        <v/>
      </c>
      <c r="G275" s="152" t="n">
        <v>0.3</v>
      </c>
      <c r="H275" s="16">
        <f>IFERROR($F275*(1-$G275),"")</f>
        <v/>
      </c>
      <c r="I275" s="16">
        <f>IFERROR($E275*$H275,"")</f>
        <v/>
      </c>
      <c r="J275" s="16">
        <f>IFERROR($E275*INDEX(Inventario!$H$5:$H$124,MATCH($B275,Inventario!$A$5:$A$124,0)),"")</f>
        <v/>
      </c>
      <c r="K275" s="16">
        <f>IFERROR($I275-$J275,"")</f>
        <v/>
      </c>
      <c r="L275" s="15">
        <f>IFERROR($K275/$I275,"")</f>
        <v/>
      </c>
    </row>
    <row r="276" ht="15" customHeight="1" s="27">
      <c r="A276" s="148" t="n">
        <v>46226</v>
      </c>
      <c r="B276" s="147" t="inlineStr">
        <is>
          <t>SKU-008</t>
        </is>
      </c>
      <c r="C276" s="13">
        <f>IFERROR(INDEX(Inventario!$B$5:$B$124,MATCH($B276,Inventario!$A$5:$A$124,0)),"")</f>
        <v/>
      </c>
      <c r="D276" s="13">
        <f>IFERROR(INDEX(Inventario!$D$5:$D$124,MATCH($B276,Inventario!$A$5:$A$124,0)),"")</f>
        <v/>
      </c>
      <c r="E276" s="150" t="n">
        <v>1</v>
      </c>
      <c r="F276" s="16">
        <f>IFERROR(INDEX(Inventario!$I$5:$I$124,MATCH($B276,Inventario!$A$5:$A$124,0)),"")</f>
        <v/>
      </c>
      <c r="G276" s="152" t="n">
        <v>0</v>
      </c>
      <c r="H276" s="16">
        <f>IFERROR($F276*(1-$G276),"")</f>
        <v/>
      </c>
      <c r="I276" s="16">
        <f>IFERROR($E276*$H276,"")</f>
        <v/>
      </c>
      <c r="J276" s="16">
        <f>IFERROR($E276*INDEX(Inventario!$H$5:$H$124,MATCH($B276,Inventario!$A$5:$A$124,0)),"")</f>
        <v/>
      </c>
      <c r="K276" s="16">
        <f>IFERROR($I276-$J276,"")</f>
        <v/>
      </c>
      <c r="L276" s="15">
        <f>IFERROR($K276/$I276,"")</f>
        <v/>
      </c>
    </row>
    <row r="277" ht="15" customHeight="1" s="27">
      <c r="A277" s="148" t="n">
        <v>46226</v>
      </c>
      <c r="B277" s="147" t="inlineStr">
        <is>
          <t>SKU-011</t>
        </is>
      </c>
      <c r="C277" s="13">
        <f>IFERROR(INDEX(Inventario!$B$5:$B$124,MATCH($B277,Inventario!$A$5:$A$124,0)),"")</f>
        <v/>
      </c>
      <c r="D277" s="13">
        <f>IFERROR(INDEX(Inventario!$D$5:$D$124,MATCH($B277,Inventario!$A$5:$A$124,0)),"")</f>
        <v/>
      </c>
      <c r="E277" s="150" t="n">
        <v>1</v>
      </c>
      <c r="F277" s="16">
        <f>IFERROR(INDEX(Inventario!$I$5:$I$124,MATCH($B277,Inventario!$A$5:$A$124,0)),"")</f>
        <v/>
      </c>
      <c r="G277" s="152" t="n">
        <v>0.1</v>
      </c>
      <c r="H277" s="16">
        <f>IFERROR($F277*(1-$G277),"")</f>
        <v/>
      </c>
      <c r="I277" s="16">
        <f>IFERROR($E277*$H277,"")</f>
        <v/>
      </c>
      <c r="J277" s="16">
        <f>IFERROR($E277*INDEX(Inventario!$H$5:$H$124,MATCH($B277,Inventario!$A$5:$A$124,0)),"")</f>
        <v/>
      </c>
      <c r="K277" s="16">
        <f>IFERROR($I277-$J277,"")</f>
        <v/>
      </c>
      <c r="L277" s="15">
        <f>IFERROR($K277/$I277,"")</f>
        <v/>
      </c>
    </row>
    <row r="278" ht="15" customHeight="1" s="27">
      <c r="A278" s="148" t="n">
        <v>46226</v>
      </c>
      <c r="B278" s="147" t="inlineStr">
        <is>
          <t>SKU-013</t>
        </is>
      </c>
      <c r="C278" s="13">
        <f>IFERROR(INDEX(Inventario!$B$5:$B$124,MATCH($B278,Inventario!$A$5:$A$124,0)),"")</f>
        <v/>
      </c>
      <c r="D278" s="13">
        <f>IFERROR(INDEX(Inventario!$D$5:$D$124,MATCH($B278,Inventario!$A$5:$A$124,0)),"")</f>
        <v/>
      </c>
      <c r="E278" s="150" t="n">
        <v>2</v>
      </c>
      <c r="F278" s="16">
        <f>IFERROR(INDEX(Inventario!$I$5:$I$124,MATCH($B278,Inventario!$A$5:$A$124,0)),"")</f>
        <v/>
      </c>
      <c r="G278" s="152" t="n">
        <v>0</v>
      </c>
      <c r="H278" s="16">
        <f>IFERROR($F278*(1-$G278),"")</f>
        <v/>
      </c>
      <c r="I278" s="16">
        <f>IFERROR($E278*$H278,"")</f>
        <v/>
      </c>
      <c r="J278" s="16">
        <f>IFERROR($E278*INDEX(Inventario!$H$5:$H$124,MATCH($B278,Inventario!$A$5:$A$124,0)),"")</f>
        <v/>
      </c>
      <c r="K278" s="16">
        <f>IFERROR($I278-$J278,"")</f>
        <v/>
      </c>
      <c r="L278" s="15">
        <f>IFERROR($K278/$I278,"")</f>
        <v/>
      </c>
    </row>
    <row r="279" ht="15" customHeight="1" s="27">
      <c r="A279" s="148" t="n">
        <v>46226</v>
      </c>
      <c r="B279" s="147" t="inlineStr">
        <is>
          <t>SKU-017</t>
        </is>
      </c>
      <c r="C279" s="13">
        <f>IFERROR(INDEX(Inventario!$B$5:$B$124,MATCH($B279,Inventario!$A$5:$A$124,0)),"")</f>
        <v/>
      </c>
      <c r="D279" s="13">
        <f>IFERROR(INDEX(Inventario!$D$5:$D$124,MATCH($B279,Inventario!$A$5:$A$124,0)),"")</f>
        <v/>
      </c>
      <c r="E279" s="150" t="n">
        <v>3</v>
      </c>
      <c r="F279" s="16">
        <f>IFERROR(INDEX(Inventario!$I$5:$I$124,MATCH($B279,Inventario!$A$5:$A$124,0)),"")</f>
        <v/>
      </c>
      <c r="G279" s="152" t="n">
        <v>0.1</v>
      </c>
      <c r="H279" s="16">
        <f>IFERROR($F279*(1-$G279),"")</f>
        <v/>
      </c>
      <c r="I279" s="16">
        <f>IFERROR($E279*$H279,"")</f>
        <v/>
      </c>
      <c r="J279" s="16">
        <f>IFERROR($E279*INDEX(Inventario!$H$5:$H$124,MATCH($B279,Inventario!$A$5:$A$124,0)),"")</f>
        <v/>
      </c>
      <c r="K279" s="16">
        <f>IFERROR($I279-$J279,"")</f>
        <v/>
      </c>
      <c r="L279" s="15">
        <f>IFERROR($K279/$I279,"")</f>
        <v/>
      </c>
    </row>
    <row r="280" ht="15" customHeight="1" s="27">
      <c r="A280" s="148" t="n">
        <v>46226</v>
      </c>
      <c r="B280" s="147" t="inlineStr">
        <is>
          <t>SKU-019</t>
        </is>
      </c>
      <c r="C280" s="13">
        <f>IFERROR(INDEX(Inventario!$B$5:$B$124,MATCH($B280,Inventario!$A$5:$A$124,0)),"")</f>
        <v/>
      </c>
      <c r="D280" s="13">
        <f>IFERROR(INDEX(Inventario!$D$5:$D$124,MATCH($B280,Inventario!$A$5:$A$124,0)),"")</f>
        <v/>
      </c>
      <c r="E280" s="150" t="n">
        <v>2</v>
      </c>
      <c r="F280" s="16">
        <f>IFERROR(INDEX(Inventario!$I$5:$I$124,MATCH($B280,Inventario!$A$5:$A$124,0)),"")</f>
        <v/>
      </c>
      <c r="G280" s="152" t="n">
        <v>0</v>
      </c>
      <c r="H280" s="16">
        <f>IFERROR($F280*(1-$G280),"")</f>
        <v/>
      </c>
      <c r="I280" s="16">
        <f>IFERROR($E280*$H280,"")</f>
        <v/>
      </c>
      <c r="J280" s="16">
        <f>IFERROR($E280*INDEX(Inventario!$H$5:$H$124,MATCH($B280,Inventario!$A$5:$A$124,0)),"")</f>
        <v/>
      </c>
      <c r="K280" s="16">
        <f>IFERROR($I280-$J280,"")</f>
        <v/>
      </c>
      <c r="L280" s="15">
        <f>IFERROR($K280/$I280,"")</f>
        <v/>
      </c>
    </row>
    <row r="281" ht="15" customHeight="1" s="27">
      <c r="A281" s="148" t="n">
        <v>46226</v>
      </c>
      <c r="B281" s="147" t="inlineStr">
        <is>
          <t>SKU-024</t>
        </is>
      </c>
      <c r="C281" s="13">
        <f>IFERROR(INDEX(Inventario!$B$5:$B$124,MATCH($B281,Inventario!$A$5:$A$124,0)),"")</f>
        <v/>
      </c>
      <c r="D281" s="13">
        <f>IFERROR(INDEX(Inventario!$D$5:$D$124,MATCH($B281,Inventario!$A$5:$A$124,0)),"")</f>
        <v/>
      </c>
      <c r="E281" s="150" t="n">
        <v>2</v>
      </c>
      <c r="F281" s="16">
        <f>IFERROR(INDEX(Inventario!$I$5:$I$124,MATCH($B281,Inventario!$A$5:$A$124,0)),"")</f>
        <v/>
      </c>
      <c r="G281" s="152" t="n">
        <v>0</v>
      </c>
      <c r="H281" s="16">
        <f>IFERROR($F281*(1-$G281),"")</f>
        <v/>
      </c>
      <c r="I281" s="16">
        <f>IFERROR($E281*$H281,"")</f>
        <v/>
      </c>
      <c r="J281" s="16">
        <f>IFERROR($E281*INDEX(Inventario!$H$5:$H$124,MATCH($B281,Inventario!$A$5:$A$124,0)),"")</f>
        <v/>
      </c>
      <c r="K281" s="16">
        <f>IFERROR($I281-$J281,"")</f>
        <v/>
      </c>
      <c r="L281" s="15">
        <f>IFERROR($K281/$I281,"")</f>
        <v/>
      </c>
    </row>
    <row r="282" ht="15" customHeight="1" s="27">
      <c r="A282" s="148" t="n">
        <v>46226</v>
      </c>
      <c r="B282" s="147" t="inlineStr">
        <is>
          <t>SKU-025</t>
        </is>
      </c>
      <c r="C282" s="13">
        <f>IFERROR(INDEX(Inventario!$B$5:$B$124,MATCH($B282,Inventario!$A$5:$A$124,0)),"")</f>
        <v/>
      </c>
      <c r="D282" s="13">
        <f>IFERROR(INDEX(Inventario!$D$5:$D$124,MATCH($B282,Inventario!$A$5:$A$124,0)),"")</f>
        <v/>
      </c>
      <c r="E282" s="150" t="n">
        <v>3</v>
      </c>
      <c r="F282" s="16">
        <f>IFERROR(INDEX(Inventario!$I$5:$I$124,MATCH($B282,Inventario!$A$5:$A$124,0)),"")</f>
        <v/>
      </c>
      <c r="G282" s="152" t="n">
        <v>0</v>
      </c>
      <c r="H282" s="16">
        <f>IFERROR($F282*(1-$G282),"")</f>
        <v/>
      </c>
      <c r="I282" s="16">
        <f>IFERROR($E282*$H282,"")</f>
        <v/>
      </c>
      <c r="J282" s="16">
        <f>IFERROR($E282*INDEX(Inventario!$H$5:$H$124,MATCH($B282,Inventario!$A$5:$A$124,0)),"")</f>
        <v/>
      </c>
      <c r="K282" s="16">
        <f>IFERROR($I282-$J282,"")</f>
        <v/>
      </c>
      <c r="L282" s="15">
        <f>IFERROR($K282/$I282,"")</f>
        <v/>
      </c>
    </row>
    <row r="283" ht="15" customHeight="1" s="27">
      <c r="A283" s="148" t="n">
        <v>46227</v>
      </c>
      <c r="B283" s="147" t="inlineStr">
        <is>
          <t>SKU-001</t>
        </is>
      </c>
      <c r="C283" s="13">
        <f>IFERROR(INDEX(Inventario!$B$5:$B$124,MATCH($B283,Inventario!$A$5:$A$124,0)),"")</f>
        <v/>
      </c>
      <c r="D283" s="13">
        <f>IFERROR(INDEX(Inventario!$D$5:$D$124,MATCH($B283,Inventario!$A$5:$A$124,0)),"")</f>
        <v/>
      </c>
      <c r="E283" s="150" t="n">
        <v>1</v>
      </c>
      <c r="F283" s="16">
        <f>IFERROR(INDEX(Inventario!$I$5:$I$124,MATCH($B283,Inventario!$A$5:$A$124,0)),"")</f>
        <v/>
      </c>
      <c r="G283" s="152" t="n">
        <v>0</v>
      </c>
      <c r="H283" s="16">
        <f>IFERROR($F283*(1-$G283),"")</f>
        <v/>
      </c>
      <c r="I283" s="16">
        <f>IFERROR($E283*$H283,"")</f>
        <v/>
      </c>
      <c r="J283" s="16">
        <f>IFERROR($E283*INDEX(Inventario!$H$5:$H$124,MATCH($B283,Inventario!$A$5:$A$124,0)),"")</f>
        <v/>
      </c>
      <c r="K283" s="16">
        <f>IFERROR($I283-$J283,"")</f>
        <v/>
      </c>
      <c r="L283" s="15">
        <f>IFERROR($K283/$I283,"")</f>
        <v/>
      </c>
    </row>
    <row r="284" ht="15" customHeight="1" s="27">
      <c r="A284" s="148" t="n">
        <v>46227</v>
      </c>
      <c r="B284" s="147" t="inlineStr">
        <is>
          <t>SKU-003</t>
        </is>
      </c>
      <c r="C284" s="13">
        <f>IFERROR(INDEX(Inventario!$B$5:$B$124,MATCH($B284,Inventario!$A$5:$A$124,0)),"")</f>
        <v/>
      </c>
      <c r="D284" s="13">
        <f>IFERROR(INDEX(Inventario!$D$5:$D$124,MATCH($B284,Inventario!$A$5:$A$124,0)),"")</f>
        <v/>
      </c>
      <c r="E284" s="150" t="n">
        <v>2</v>
      </c>
      <c r="F284" s="16">
        <f>IFERROR(INDEX(Inventario!$I$5:$I$124,MATCH($B284,Inventario!$A$5:$A$124,0)),"")</f>
        <v/>
      </c>
      <c r="G284" s="152" t="n">
        <v>0</v>
      </c>
      <c r="H284" s="16">
        <f>IFERROR($F284*(1-$G284),"")</f>
        <v/>
      </c>
      <c r="I284" s="16">
        <f>IFERROR($E284*$H284,"")</f>
        <v/>
      </c>
      <c r="J284" s="16">
        <f>IFERROR($E284*INDEX(Inventario!$H$5:$H$124,MATCH($B284,Inventario!$A$5:$A$124,0)),"")</f>
        <v/>
      </c>
      <c r="K284" s="16">
        <f>IFERROR($I284-$J284,"")</f>
        <v/>
      </c>
      <c r="L284" s="15">
        <f>IFERROR($K284/$I284,"")</f>
        <v/>
      </c>
    </row>
    <row r="285" ht="15" customHeight="1" s="27">
      <c r="A285" s="148" t="n">
        <v>46227</v>
      </c>
      <c r="B285" s="147" t="inlineStr">
        <is>
          <t>SKU-004</t>
        </is>
      </c>
      <c r="C285" s="13">
        <f>IFERROR(INDEX(Inventario!$B$5:$B$124,MATCH($B285,Inventario!$A$5:$A$124,0)),"")</f>
        <v/>
      </c>
      <c r="D285" s="13">
        <f>IFERROR(INDEX(Inventario!$D$5:$D$124,MATCH($B285,Inventario!$A$5:$A$124,0)),"")</f>
        <v/>
      </c>
      <c r="E285" s="150" t="n">
        <v>2</v>
      </c>
      <c r="F285" s="16">
        <f>IFERROR(INDEX(Inventario!$I$5:$I$124,MATCH($B285,Inventario!$A$5:$A$124,0)),"")</f>
        <v/>
      </c>
      <c r="G285" s="152" t="n">
        <v>0</v>
      </c>
      <c r="H285" s="16">
        <f>IFERROR($F285*(1-$G285),"")</f>
        <v/>
      </c>
      <c r="I285" s="16">
        <f>IFERROR($E285*$H285,"")</f>
        <v/>
      </c>
      <c r="J285" s="16">
        <f>IFERROR($E285*INDEX(Inventario!$H$5:$H$124,MATCH($B285,Inventario!$A$5:$A$124,0)),"")</f>
        <v/>
      </c>
      <c r="K285" s="16">
        <f>IFERROR($I285-$J285,"")</f>
        <v/>
      </c>
      <c r="L285" s="15">
        <f>IFERROR($K285/$I285,"")</f>
        <v/>
      </c>
    </row>
    <row r="286" ht="15" customHeight="1" s="27">
      <c r="A286" s="148" t="n">
        <v>46227</v>
      </c>
      <c r="B286" s="147" t="inlineStr">
        <is>
          <t>SKU-006</t>
        </is>
      </c>
      <c r="C286" s="13">
        <f>IFERROR(INDEX(Inventario!$B$5:$B$124,MATCH($B286,Inventario!$A$5:$A$124,0)),"")</f>
        <v/>
      </c>
      <c r="D286" s="13">
        <f>IFERROR(INDEX(Inventario!$D$5:$D$124,MATCH($B286,Inventario!$A$5:$A$124,0)),"")</f>
        <v/>
      </c>
      <c r="E286" s="150" t="n">
        <v>1</v>
      </c>
      <c r="F286" s="16">
        <f>IFERROR(INDEX(Inventario!$I$5:$I$124,MATCH($B286,Inventario!$A$5:$A$124,0)),"")</f>
        <v/>
      </c>
      <c r="G286" s="152" t="n">
        <v>0</v>
      </c>
      <c r="H286" s="16">
        <f>IFERROR($F286*(1-$G286),"")</f>
        <v/>
      </c>
      <c r="I286" s="16">
        <f>IFERROR($E286*$H286,"")</f>
        <v/>
      </c>
      <c r="J286" s="16">
        <f>IFERROR($E286*INDEX(Inventario!$H$5:$H$124,MATCH($B286,Inventario!$A$5:$A$124,0)),"")</f>
        <v/>
      </c>
      <c r="K286" s="16">
        <f>IFERROR($I286-$J286,"")</f>
        <v/>
      </c>
      <c r="L286" s="15">
        <f>IFERROR($K286/$I286,"")</f>
        <v/>
      </c>
    </row>
    <row r="287" ht="15" customHeight="1" s="27">
      <c r="A287" s="148" t="n">
        <v>46227</v>
      </c>
      <c r="B287" s="147" t="inlineStr">
        <is>
          <t>SKU-008</t>
        </is>
      </c>
      <c r="C287" s="13">
        <f>IFERROR(INDEX(Inventario!$B$5:$B$124,MATCH($B287,Inventario!$A$5:$A$124,0)),"")</f>
        <v/>
      </c>
      <c r="D287" s="13">
        <f>IFERROR(INDEX(Inventario!$D$5:$D$124,MATCH($B287,Inventario!$A$5:$A$124,0)),"")</f>
        <v/>
      </c>
      <c r="E287" s="150" t="n">
        <v>1</v>
      </c>
      <c r="F287" s="16">
        <f>IFERROR(INDEX(Inventario!$I$5:$I$124,MATCH($B287,Inventario!$A$5:$A$124,0)),"")</f>
        <v/>
      </c>
      <c r="G287" s="152" t="n">
        <v>0</v>
      </c>
      <c r="H287" s="16">
        <f>IFERROR($F287*(1-$G287),"")</f>
        <v/>
      </c>
      <c r="I287" s="16">
        <f>IFERROR($E287*$H287,"")</f>
        <v/>
      </c>
      <c r="J287" s="16">
        <f>IFERROR($E287*INDEX(Inventario!$H$5:$H$124,MATCH($B287,Inventario!$A$5:$A$124,0)),"")</f>
        <v/>
      </c>
      <c r="K287" s="16">
        <f>IFERROR($I287-$J287,"")</f>
        <v/>
      </c>
      <c r="L287" s="15">
        <f>IFERROR($K287/$I287,"")</f>
        <v/>
      </c>
    </row>
    <row r="288" ht="15" customHeight="1" s="27">
      <c r="A288" s="148" t="n">
        <v>46227</v>
      </c>
      <c r="B288" s="147" t="inlineStr">
        <is>
          <t>SKU-009</t>
        </is>
      </c>
      <c r="C288" s="13">
        <f>IFERROR(INDEX(Inventario!$B$5:$B$124,MATCH($B288,Inventario!$A$5:$A$124,0)),"")</f>
        <v/>
      </c>
      <c r="D288" s="13">
        <f>IFERROR(INDEX(Inventario!$D$5:$D$124,MATCH($B288,Inventario!$A$5:$A$124,0)),"")</f>
        <v/>
      </c>
      <c r="E288" s="150" t="n">
        <v>1</v>
      </c>
      <c r="F288" s="16">
        <f>IFERROR(INDEX(Inventario!$I$5:$I$124,MATCH($B288,Inventario!$A$5:$A$124,0)),"")</f>
        <v/>
      </c>
      <c r="G288" s="152" t="n">
        <v>0</v>
      </c>
      <c r="H288" s="16">
        <f>IFERROR($F288*(1-$G288),"")</f>
        <v/>
      </c>
      <c r="I288" s="16">
        <f>IFERROR($E288*$H288,"")</f>
        <v/>
      </c>
      <c r="J288" s="16">
        <f>IFERROR($E288*INDEX(Inventario!$H$5:$H$124,MATCH($B288,Inventario!$A$5:$A$124,0)),"")</f>
        <v/>
      </c>
      <c r="K288" s="16">
        <f>IFERROR($I288-$J288,"")</f>
        <v/>
      </c>
      <c r="L288" s="15">
        <f>IFERROR($K288/$I288,"")</f>
        <v/>
      </c>
    </row>
    <row r="289" ht="15" customHeight="1" s="27">
      <c r="A289" s="148" t="n">
        <v>46227</v>
      </c>
      <c r="B289" s="147" t="inlineStr">
        <is>
          <t>SKU-011</t>
        </is>
      </c>
      <c r="C289" s="13">
        <f>IFERROR(INDEX(Inventario!$B$5:$B$124,MATCH($B289,Inventario!$A$5:$A$124,0)),"")</f>
        <v/>
      </c>
      <c r="D289" s="13">
        <f>IFERROR(INDEX(Inventario!$D$5:$D$124,MATCH($B289,Inventario!$A$5:$A$124,0)),"")</f>
        <v/>
      </c>
      <c r="E289" s="150" t="n">
        <v>3</v>
      </c>
      <c r="F289" s="16">
        <f>IFERROR(INDEX(Inventario!$I$5:$I$124,MATCH($B289,Inventario!$A$5:$A$124,0)),"")</f>
        <v/>
      </c>
      <c r="G289" s="152" t="n">
        <v>0.1</v>
      </c>
      <c r="H289" s="16">
        <f>IFERROR($F289*(1-$G289),"")</f>
        <v/>
      </c>
      <c r="I289" s="16">
        <f>IFERROR($E289*$H289,"")</f>
        <v/>
      </c>
      <c r="J289" s="16">
        <f>IFERROR($E289*INDEX(Inventario!$H$5:$H$124,MATCH($B289,Inventario!$A$5:$A$124,0)),"")</f>
        <v/>
      </c>
      <c r="K289" s="16">
        <f>IFERROR($I289-$J289,"")</f>
        <v/>
      </c>
      <c r="L289" s="15">
        <f>IFERROR($K289/$I289,"")</f>
        <v/>
      </c>
    </row>
    <row r="290" ht="15" customHeight="1" s="27">
      <c r="A290" s="148" t="n">
        <v>46227</v>
      </c>
      <c r="B290" s="147" t="inlineStr">
        <is>
          <t>SKU-016</t>
        </is>
      </c>
      <c r="C290" s="13">
        <f>IFERROR(INDEX(Inventario!$B$5:$B$124,MATCH($B290,Inventario!$A$5:$A$124,0)),"")</f>
        <v/>
      </c>
      <c r="D290" s="13">
        <f>IFERROR(INDEX(Inventario!$D$5:$D$124,MATCH($B290,Inventario!$A$5:$A$124,0)),"")</f>
        <v/>
      </c>
      <c r="E290" s="150" t="n">
        <v>1</v>
      </c>
      <c r="F290" s="16">
        <f>IFERROR(INDEX(Inventario!$I$5:$I$124,MATCH($B290,Inventario!$A$5:$A$124,0)),"")</f>
        <v/>
      </c>
      <c r="G290" s="152" t="n">
        <v>0</v>
      </c>
      <c r="H290" s="16">
        <f>IFERROR($F290*(1-$G290),"")</f>
        <v/>
      </c>
      <c r="I290" s="16">
        <f>IFERROR($E290*$H290,"")</f>
        <v/>
      </c>
      <c r="J290" s="16">
        <f>IFERROR($E290*INDEX(Inventario!$H$5:$H$124,MATCH($B290,Inventario!$A$5:$A$124,0)),"")</f>
        <v/>
      </c>
      <c r="K290" s="16">
        <f>IFERROR($I290-$J290,"")</f>
        <v/>
      </c>
      <c r="L290" s="15">
        <f>IFERROR($K290/$I290,"")</f>
        <v/>
      </c>
    </row>
    <row r="291" ht="15" customHeight="1" s="27">
      <c r="A291" s="148" t="n">
        <v>46227</v>
      </c>
      <c r="B291" s="147" t="inlineStr">
        <is>
          <t>SKU-017</t>
        </is>
      </c>
      <c r="C291" s="13">
        <f>IFERROR(INDEX(Inventario!$B$5:$B$124,MATCH($B291,Inventario!$A$5:$A$124,0)),"")</f>
        <v/>
      </c>
      <c r="D291" s="13">
        <f>IFERROR(INDEX(Inventario!$D$5:$D$124,MATCH($B291,Inventario!$A$5:$A$124,0)),"")</f>
        <v/>
      </c>
      <c r="E291" s="150" t="n">
        <v>2</v>
      </c>
      <c r="F291" s="16">
        <f>IFERROR(INDEX(Inventario!$I$5:$I$124,MATCH($B291,Inventario!$A$5:$A$124,0)),"")</f>
        <v/>
      </c>
      <c r="G291" s="152" t="n">
        <v>0</v>
      </c>
      <c r="H291" s="16">
        <f>IFERROR($F291*(1-$G291),"")</f>
        <v/>
      </c>
      <c r="I291" s="16">
        <f>IFERROR($E291*$H291,"")</f>
        <v/>
      </c>
      <c r="J291" s="16">
        <f>IFERROR($E291*INDEX(Inventario!$H$5:$H$124,MATCH($B291,Inventario!$A$5:$A$124,0)),"")</f>
        <v/>
      </c>
      <c r="K291" s="16">
        <f>IFERROR($I291-$J291,"")</f>
        <v/>
      </c>
      <c r="L291" s="15">
        <f>IFERROR($K291/$I291,"")</f>
        <v/>
      </c>
    </row>
    <row r="292" ht="15" customHeight="1" s="27">
      <c r="A292" s="148" t="n">
        <v>46227</v>
      </c>
      <c r="B292" s="147" t="inlineStr">
        <is>
          <t>SKU-019</t>
        </is>
      </c>
      <c r="C292" s="13">
        <f>IFERROR(INDEX(Inventario!$B$5:$B$124,MATCH($B292,Inventario!$A$5:$A$124,0)),"")</f>
        <v/>
      </c>
      <c r="D292" s="13">
        <f>IFERROR(INDEX(Inventario!$D$5:$D$124,MATCH($B292,Inventario!$A$5:$A$124,0)),"")</f>
        <v/>
      </c>
      <c r="E292" s="150" t="n">
        <v>1</v>
      </c>
      <c r="F292" s="16">
        <f>IFERROR(INDEX(Inventario!$I$5:$I$124,MATCH($B292,Inventario!$A$5:$A$124,0)),"")</f>
        <v/>
      </c>
      <c r="G292" s="152" t="n">
        <v>0</v>
      </c>
      <c r="H292" s="16">
        <f>IFERROR($F292*(1-$G292),"")</f>
        <v/>
      </c>
      <c r="I292" s="16">
        <f>IFERROR($E292*$H292,"")</f>
        <v/>
      </c>
      <c r="J292" s="16">
        <f>IFERROR($E292*INDEX(Inventario!$H$5:$H$124,MATCH($B292,Inventario!$A$5:$A$124,0)),"")</f>
        <v/>
      </c>
      <c r="K292" s="16">
        <f>IFERROR($I292-$J292,"")</f>
        <v/>
      </c>
      <c r="L292" s="15">
        <f>IFERROR($K292/$I292,"")</f>
        <v/>
      </c>
    </row>
    <row r="293" ht="15" customHeight="1" s="27">
      <c r="A293" s="148" t="n">
        <v>46227</v>
      </c>
      <c r="B293" s="147" t="inlineStr">
        <is>
          <t>SKU-035</t>
        </is>
      </c>
      <c r="C293" s="13">
        <f>IFERROR(INDEX(Inventario!$B$5:$B$124,MATCH($B293,Inventario!$A$5:$A$124,0)),"")</f>
        <v/>
      </c>
      <c r="D293" s="13">
        <f>IFERROR(INDEX(Inventario!$D$5:$D$124,MATCH($B293,Inventario!$A$5:$A$124,0)),"")</f>
        <v/>
      </c>
      <c r="E293" s="150" t="n">
        <v>1</v>
      </c>
      <c r="F293" s="16">
        <f>IFERROR(INDEX(Inventario!$I$5:$I$124,MATCH($B293,Inventario!$A$5:$A$124,0)),"")</f>
        <v/>
      </c>
      <c r="G293" s="152" t="n">
        <v>0.1</v>
      </c>
      <c r="H293" s="16">
        <f>IFERROR($F293*(1-$G293),"")</f>
        <v/>
      </c>
      <c r="I293" s="16">
        <f>IFERROR($E293*$H293,"")</f>
        <v/>
      </c>
      <c r="J293" s="16">
        <f>IFERROR($E293*INDEX(Inventario!$H$5:$H$124,MATCH($B293,Inventario!$A$5:$A$124,0)),"")</f>
        <v/>
      </c>
      <c r="K293" s="16">
        <f>IFERROR($I293-$J293,"")</f>
        <v/>
      </c>
      <c r="L293" s="15">
        <f>IFERROR($K293/$I293,"")</f>
        <v/>
      </c>
    </row>
    <row r="294" ht="15" customHeight="1" s="27">
      <c r="A294" s="148" t="n">
        <v>46228</v>
      </c>
      <c r="B294" s="147" t="inlineStr">
        <is>
          <t>SKU-002</t>
        </is>
      </c>
      <c r="C294" s="13">
        <f>IFERROR(INDEX(Inventario!$B$5:$B$124,MATCH($B294,Inventario!$A$5:$A$124,0)),"")</f>
        <v/>
      </c>
      <c r="D294" s="13">
        <f>IFERROR(INDEX(Inventario!$D$5:$D$124,MATCH($B294,Inventario!$A$5:$A$124,0)),"")</f>
        <v/>
      </c>
      <c r="E294" s="150" t="n">
        <v>1</v>
      </c>
      <c r="F294" s="16">
        <f>IFERROR(INDEX(Inventario!$I$5:$I$124,MATCH($B294,Inventario!$A$5:$A$124,0)),"")</f>
        <v/>
      </c>
      <c r="G294" s="152" t="n">
        <v>0.1</v>
      </c>
      <c r="H294" s="16">
        <f>IFERROR($F294*(1-$G294),"")</f>
        <v/>
      </c>
      <c r="I294" s="16">
        <f>IFERROR($E294*$H294,"")</f>
        <v/>
      </c>
      <c r="J294" s="16">
        <f>IFERROR($E294*INDEX(Inventario!$H$5:$H$124,MATCH($B294,Inventario!$A$5:$A$124,0)),"")</f>
        <v/>
      </c>
      <c r="K294" s="16">
        <f>IFERROR($I294-$J294,"")</f>
        <v/>
      </c>
      <c r="L294" s="15">
        <f>IFERROR($K294/$I294,"")</f>
        <v/>
      </c>
    </row>
    <row r="295" ht="15" customHeight="1" s="27">
      <c r="A295" s="148" t="n">
        <v>46228</v>
      </c>
      <c r="B295" s="147" t="inlineStr">
        <is>
          <t>SKU-003</t>
        </is>
      </c>
      <c r="C295" s="13">
        <f>IFERROR(INDEX(Inventario!$B$5:$B$124,MATCH($B295,Inventario!$A$5:$A$124,0)),"")</f>
        <v/>
      </c>
      <c r="D295" s="13">
        <f>IFERROR(INDEX(Inventario!$D$5:$D$124,MATCH($B295,Inventario!$A$5:$A$124,0)),"")</f>
        <v/>
      </c>
      <c r="E295" s="150" t="n">
        <v>2</v>
      </c>
      <c r="F295" s="16">
        <f>IFERROR(INDEX(Inventario!$I$5:$I$124,MATCH($B295,Inventario!$A$5:$A$124,0)),"")</f>
        <v/>
      </c>
      <c r="G295" s="152" t="n">
        <v>0</v>
      </c>
      <c r="H295" s="16">
        <f>IFERROR($F295*(1-$G295),"")</f>
        <v/>
      </c>
      <c r="I295" s="16">
        <f>IFERROR($E295*$H295,"")</f>
        <v/>
      </c>
      <c r="J295" s="16">
        <f>IFERROR($E295*INDEX(Inventario!$H$5:$H$124,MATCH($B295,Inventario!$A$5:$A$124,0)),"")</f>
        <v/>
      </c>
      <c r="K295" s="16">
        <f>IFERROR($I295-$J295,"")</f>
        <v/>
      </c>
      <c r="L295" s="15">
        <f>IFERROR($K295/$I295,"")</f>
        <v/>
      </c>
    </row>
    <row r="296" ht="15" customHeight="1" s="27">
      <c r="A296" s="148" t="n">
        <v>46228</v>
      </c>
      <c r="B296" s="147" t="inlineStr">
        <is>
          <t>SKU-007</t>
        </is>
      </c>
      <c r="C296" s="13">
        <f>IFERROR(INDEX(Inventario!$B$5:$B$124,MATCH($B296,Inventario!$A$5:$A$124,0)),"")</f>
        <v/>
      </c>
      <c r="D296" s="13">
        <f>IFERROR(INDEX(Inventario!$D$5:$D$124,MATCH($B296,Inventario!$A$5:$A$124,0)),"")</f>
        <v/>
      </c>
      <c r="E296" s="150" t="n">
        <v>2</v>
      </c>
      <c r="F296" s="16">
        <f>IFERROR(INDEX(Inventario!$I$5:$I$124,MATCH($B296,Inventario!$A$5:$A$124,0)),"")</f>
        <v/>
      </c>
      <c r="G296" s="152" t="n">
        <v>0</v>
      </c>
      <c r="H296" s="16">
        <f>IFERROR($F296*(1-$G296),"")</f>
        <v/>
      </c>
      <c r="I296" s="16">
        <f>IFERROR($E296*$H296,"")</f>
        <v/>
      </c>
      <c r="J296" s="16">
        <f>IFERROR($E296*INDEX(Inventario!$H$5:$H$124,MATCH($B296,Inventario!$A$5:$A$124,0)),"")</f>
        <v/>
      </c>
      <c r="K296" s="16">
        <f>IFERROR($I296-$J296,"")</f>
        <v/>
      </c>
      <c r="L296" s="15">
        <f>IFERROR($K296/$I296,"")</f>
        <v/>
      </c>
    </row>
    <row r="297" ht="15" customHeight="1" s="27">
      <c r="A297" s="148" t="n">
        <v>46228</v>
      </c>
      <c r="B297" s="147" t="inlineStr">
        <is>
          <t>SKU-009</t>
        </is>
      </c>
      <c r="C297" s="13">
        <f>IFERROR(INDEX(Inventario!$B$5:$B$124,MATCH($B297,Inventario!$A$5:$A$124,0)),"")</f>
        <v/>
      </c>
      <c r="D297" s="13">
        <f>IFERROR(INDEX(Inventario!$D$5:$D$124,MATCH($B297,Inventario!$A$5:$A$124,0)),"")</f>
        <v/>
      </c>
      <c r="E297" s="150" t="n">
        <v>1</v>
      </c>
      <c r="F297" s="16">
        <f>IFERROR(INDEX(Inventario!$I$5:$I$124,MATCH($B297,Inventario!$A$5:$A$124,0)),"")</f>
        <v/>
      </c>
      <c r="G297" s="152" t="n">
        <v>0.1</v>
      </c>
      <c r="H297" s="16">
        <f>IFERROR($F297*(1-$G297),"")</f>
        <v/>
      </c>
      <c r="I297" s="16">
        <f>IFERROR($E297*$H297,"")</f>
        <v/>
      </c>
      <c r="J297" s="16">
        <f>IFERROR($E297*INDEX(Inventario!$H$5:$H$124,MATCH($B297,Inventario!$A$5:$A$124,0)),"")</f>
        <v/>
      </c>
      <c r="K297" s="16">
        <f>IFERROR($I297-$J297,"")</f>
        <v/>
      </c>
      <c r="L297" s="15">
        <f>IFERROR($K297/$I297,"")</f>
        <v/>
      </c>
    </row>
    <row r="298" ht="15" customHeight="1" s="27">
      <c r="A298" s="148" t="n">
        <v>46228</v>
      </c>
      <c r="B298" s="147" t="inlineStr">
        <is>
          <t>SKU-012</t>
        </is>
      </c>
      <c r="C298" s="13">
        <f>IFERROR(INDEX(Inventario!$B$5:$B$124,MATCH($B298,Inventario!$A$5:$A$124,0)),"")</f>
        <v/>
      </c>
      <c r="D298" s="13">
        <f>IFERROR(INDEX(Inventario!$D$5:$D$124,MATCH($B298,Inventario!$A$5:$A$124,0)),"")</f>
        <v/>
      </c>
      <c r="E298" s="150" t="n">
        <v>2</v>
      </c>
      <c r="F298" s="16">
        <f>IFERROR(INDEX(Inventario!$I$5:$I$124,MATCH($B298,Inventario!$A$5:$A$124,0)),"")</f>
        <v/>
      </c>
      <c r="G298" s="152" t="n">
        <v>0</v>
      </c>
      <c r="H298" s="16">
        <f>IFERROR($F298*(1-$G298),"")</f>
        <v/>
      </c>
      <c r="I298" s="16">
        <f>IFERROR($E298*$H298,"")</f>
        <v/>
      </c>
      <c r="J298" s="16">
        <f>IFERROR($E298*INDEX(Inventario!$H$5:$H$124,MATCH($B298,Inventario!$A$5:$A$124,0)),"")</f>
        <v/>
      </c>
      <c r="K298" s="16">
        <f>IFERROR($I298-$J298,"")</f>
        <v/>
      </c>
      <c r="L298" s="15">
        <f>IFERROR($K298/$I298,"")</f>
        <v/>
      </c>
    </row>
    <row r="299" ht="15" customHeight="1" s="27">
      <c r="A299" s="148" t="n">
        <v>46228</v>
      </c>
      <c r="B299" s="147" t="inlineStr">
        <is>
          <t>SKU-013</t>
        </is>
      </c>
      <c r="C299" s="13">
        <f>IFERROR(INDEX(Inventario!$B$5:$B$124,MATCH($B299,Inventario!$A$5:$A$124,0)),"")</f>
        <v/>
      </c>
      <c r="D299" s="13">
        <f>IFERROR(INDEX(Inventario!$D$5:$D$124,MATCH($B299,Inventario!$A$5:$A$124,0)),"")</f>
        <v/>
      </c>
      <c r="E299" s="150" t="n">
        <v>1</v>
      </c>
      <c r="F299" s="16">
        <f>IFERROR(INDEX(Inventario!$I$5:$I$124,MATCH($B299,Inventario!$A$5:$A$124,0)),"")</f>
        <v/>
      </c>
      <c r="G299" s="152" t="n">
        <v>0</v>
      </c>
      <c r="H299" s="16">
        <f>IFERROR($F299*(1-$G299),"")</f>
        <v/>
      </c>
      <c r="I299" s="16">
        <f>IFERROR($E299*$H299,"")</f>
        <v/>
      </c>
      <c r="J299" s="16">
        <f>IFERROR($E299*INDEX(Inventario!$H$5:$H$124,MATCH($B299,Inventario!$A$5:$A$124,0)),"")</f>
        <v/>
      </c>
      <c r="K299" s="16">
        <f>IFERROR($I299-$J299,"")</f>
        <v/>
      </c>
      <c r="L299" s="15">
        <f>IFERROR($K299/$I299,"")</f>
        <v/>
      </c>
    </row>
    <row r="300" ht="15" customHeight="1" s="27">
      <c r="A300" s="148" t="n">
        <v>46228</v>
      </c>
      <c r="B300" s="147" t="inlineStr">
        <is>
          <t>SKU-016</t>
        </is>
      </c>
      <c r="C300" s="13">
        <f>IFERROR(INDEX(Inventario!$B$5:$B$124,MATCH($B300,Inventario!$A$5:$A$124,0)),"")</f>
        <v/>
      </c>
      <c r="D300" s="13">
        <f>IFERROR(INDEX(Inventario!$D$5:$D$124,MATCH($B300,Inventario!$A$5:$A$124,0)),"")</f>
        <v/>
      </c>
      <c r="E300" s="150" t="n">
        <v>1</v>
      </c>
      <c r="F300" s="16">
        <f>IFERROR(INDEX(Inventario!$I$5:$I$124,MATCH($B300,Inventario!$A$5:$A$124,0)),"")</f>
        <v/>
      </c>
      <c r="G300" s="152" t="n">
        <v>0</v>
      </c>
      <c r="H300" s="16">
        <f>IFERROR($F300*(1-$G300),"")</f>
        <v/>
      </c>
      <c r="I300" s="16">
        <f>IFERROR($E300*$H300,"")</f>
        <v/>
      </c>
      <c r="J300" s="16">
        <f>IFERROR($E300*INDEX(Inventario!$H$5:$H$124,MATCH($B300,Inventario!$A$5:$A$124,0)),"")</f>
        <v/>
      </c>
      <c r="K300" s="16">
        <f>IFERROR($I300-$J300,"")</f>
        <v/>
      </c>
      <c r="L300" s="15">
        <f>IFERROR($K300/$I300,"")</f>
        <v/>
      </c>
    </row>
    <row r="301" ht="15" customHeight="1" s="27">
      <c r="A301" s="148" t="n">
        <v>46228</v>
      </c>
      <c r="B301" s="147" t="inlineStr">
        <is>
          <t>SKU-022</t>
        </is>
      </c>
      <c r="C301" s="13">
        <f>IFERROR(INDEX(Inventario!$B$5:$B$124,MATCH($B301,Inventario!$A$5:$A$124,0)),"")</f>
        <v/>
      </c>
      <c r="D301" s="13">
        <f>IFERROR(INDEX(Inventario!$D$5:$D$124,MATCH($B301,Inventario!$A$5:$A$124,0)),"")</f>
        <v/>
      </c>
      <c r="E301" s="150" t="n">
        <v>3</v>
      </c>
      <c r="F301" s="16">
        <f>IFERROR(INDEX(Inventario!$I$5:$I$124,MATCH($B301,Inventario!$A$5:$A$124,0)),"")</f>
        <v/>
      </c>
      <c r="G301" s="152" t="n">
        <v>0</v>
      </c>
      <c r="H301" s="16">
        <f>IFERROR($F301*(1-$G301),"")</f>
        <v/>
      </c>
      <c r="I301" s="16">
        <f>IFERROR($E301*$H301,"")</f>
        <v/>
      </c>
      <c r="J301" s="16">
        <f>IFERROR($E301*INDEX(Inventario!$H$5:$H$124,MATCH($B301,Inventario!$A$5:$A$124,0)),"")</f>
        <v/>
      </c>
      <c r="K301" s="16">
        <f>IFERROR($I301-$J301,"")</f>
        <v/>
      </c>
      <c r="L301" s="15">
        <f>IFERROR($K301/$I301,"")</f>
        <v/>
      </c>
    </row>
    <row r="302" ht="15" customHeight="1" s="27">
      <c r="A302" s="148" t="n">
        <v>46228</v>
      </c>
      <c r="B302" s="147" t="inlineStr">
        <is>
          <t>SKU-024</t>
        </is>
      </c>
      <c r="C302" s="13">
        <f>IFERROR(INDEX(Inventario!$B$5:$B$124,MATCH($B302,Inventario!$A$5:$A$124,0)),"")</f>
        <v/>
      </c>
      <c r="D302" s="13">
        <f>IFERROR(INDEX(Inventario!$D$5:$D$124,MATCH($B302,Inventario!$A$5:$A$124,0)),"")</f>
        <v/>
      </c>
      <c r="E302" s="150" t="n">
        <v>3</v>
      </c>
      <c r="F302" s="16">
        <f>IFERROR(INDEX(Inventario!$I$5:$I$124,MATCH($B302,Inventario!$A$5:$A$124,0)),"")</f>
        <v/>
      </c>
      <c r="G302" s="152" t="n">
        <v>0</v>
      </c>
      <c r="H302" s="16">
        <f>IFERROR($F302*(1-$G302),"")</f>
        <v/>
      </c>
      <c r="I302" s="16">
        <f>IFERROR($E302*$H302,"")</f>
        <v/>
      </c>
      <c r="J302" s="16">
        <f>IFERROR($E302*INDEX(Inventario!$H$5:$H$124,MATCH($B302,Inventario!$A$5:$A$124,0)),"")</f>
        <v/>
      </c>
      <c r="K302" s="16">
        <f>IFERROR($I302-$J302,"")</f>
        <v/>
      </c>
      <c r="L302" s="15">
        <f>IFERROR($K302/$I302,"")</f>
        <v/>
      </c>
    </row>
    <row r="303" ht="15" customHeight="1" s="27">
      <c r="A303" s="148" t="n">
        <v>46228</v>
      </c>
      <c r="B303" s="147" t="inlineStr">
        <is>
          <t>SKU-025</t>
        </is>
      </c>
      <c r="C303" s="13">
        <f>IFERROR(INDEX(Inventario!$B$5:$B$124,MATCH($B303,Inventario!$A$5:$A$124,0)),"")</f>
        <v/>
      </c>
      <c r="D303" s="13">
        <f>IFERROR(INDEX(Inventario!$D$5:$D$124,MATCH($B303,Inventario!$A$5:$A$124,0)),"")</f>
        <v/>
      </c>
      <c r="E303" s="150" t="n">
        <v>1</v>
      </c>
      <c r="F303" s="16">
        <f>IFERROR(INDEX(Inventario!$I$5:$I$124,MATCH($B303,Inventario!$A$5:$A$124,0)),"")</f>
        <v/>
      </c>
      <c r="G303" s="152" t="n">
        <v>0.1</v>
      </c>
      <c r="H303" s="16">
        <f>IFERROR($F303*(1-$G303),"")</f>
        <v/>
      </c>
      <c r="I303" s="16">
        <f>IFERROR($E303*$H303,"")</f>
        <v/>
      </c>
      <c r="J303" s="16">
        <f>IFERROR($E303*INDEX(Inventario!$H$5:$H$124,MATCH($B303,Inventario!$A$5:$A$124,0)),"")</f>
        <v/>
      </c>
      <c r="K303" s="16">
        <f>IFERROR($I303-$J303,"")</f>
        <v/>
      </c>
      <c r="L303" s="15">
        <f>IFERROR($K303/$I303,"")</f>
        <v/>
      </c>
    </row>
    <row r="304" ht="15" customHeight="1" s="27">
      <c r="A304" s="148" t="n">
        <v>46228</v>
      </c>
      <c r="B304" s="147" t="inlineStr">
        <is>
          <t>SKU-026</t>
        </is>
      </c>
      <c r="C304" s="13">
        <f>IFERROR(INDEX(Inventario!$B$5:$B$124,MATCH($B304,Inventario!$A$5:$A$124,0)),"")</f>
        <v/>
      </c>
      <c r="D304" s="13">
        <f>IFERROR(INDEX(Inventario!$D$5:$D$124,MATCH($B304,Inventario!$A$5:$A$124,0)),"")</f>
        <v/>
      </c>
      <c r="E304" s="150" t="n">
        <v>1</v>
      </c>
      <c r="F304" s="16">
        <f>IFERROR(INDEX(Inventario!$I$5:$I$124,MATCH($B304,Inventario!$A$5:$A$124,0)),"")</f>
        <v/>
      </c>
      <c r="G304" s="152" t="n">
        <v>0</v>
      </c>
      <c r="H304" s="16">
        <f>IFERROR($F304*(1-$G304),"")</f>
        <v/>
      </c>
      <c r="I304" s="16">
        <f>IFERROR($E304*$H304,"")</f>
        <v/>
      </c>
      <c r="J304" s="16">
        <f>IFERROR($E304*INDEX(Inventario!$H$5:$H$124,MATCH($B304,Inventario!$A$5:$A$124,0)),"")</f>
        <v/>
      </c>
      <c r="K304" s="16">
        <f>IFERROR($I304-$J304,"")</f>
        <v/>
      </c>
      <c r="L304" s="15">
        <f>IFERROR($K304/$I304,"")</f>
        <v/>
      </c>
    </row>
    <row r="305" ht="15" customHeight="1" s="27">
      <c r="A305" s="148" t="n">
        <v>46228</v>
      </c>
      <c r="B305" s="147" t="inlineStr">
        <is>
          <t>SKU-035</t>
        </is>
      </c>
      <c r="C305" s="13">
        <f>IFERROR(INDEX(Inventario!$B$5:$B$124,MATCH($B305,Inventario!$A$5:$A$124,0)),"")</f>
        <v/>
      </c>
      <c r="D305" s="13">
        <f>IFERROR(INDEX(Inventario!$D$5:$D$124,MATCH($B305,Inventario!$A$5:$A$124,0)),"")</f>
        <v/>
      </c>
      <c r="E305" s="150" t="n">
        <v>2</v>
      </c>
      <c r="F305" s="16">
        <f>IFERROR(INDEX(Inventario!$I$5:$I$124,MATCH($B305,Inventario!$A$5:$A$124,0)),"")</f>
        <v/>
      </c>
      <c r="G305" s="152" t="n">
        <v>0.1</v>
      </c>
      <c r="H305" s="16">
        <f>IFERROR($F305*(1-$G305),"")</f>
        <v/>
      </c>
      <c r="I305" s="16">
        <f>IFERROR($E305*$H305,"")</f>
        <v/>
      </c>
      <c r="J305" s="16">
        <f>IFERROR($E305*INDEX(Inventario!$H$5:$H$124,MATCH($B305,Inventario!$A$5:$A$124,0)),"")</f>
        <v/>
      </c>
      <c r="K305" s="16">
        <f>IFERROR($I305-$J305,"")</f>
        <v/>
      </c>
      <c r="L305" s="15">
        <f>IFERROR($K305/$I305,"")</f>
        <v/>
      </c>
    </row>
    <row r="306" ht="15" customHeight="1" s="27">
      <c r="A306" s="148" t="n">
        <v>46229</v>
      </c>
      <c r="B306" s="147" t="inlineStr">
        <is>
          <t>SKU-002</t>
        </is>
      </c>
      <c r="C306" s="13">
        <f>IFERROR(INDEX(Inventario!$B$5:$B$124,MATCH($B306,Inventario!$A$5:$A$124,0)),"")</f>
        <v/>
      </c>
      <c r="D306" s="13">
        <f>IFERROR(INDEX(Inventario!$D$5:$D$124,MATCH($B306,Inventario!$A$5:$A$124,0)),"")</f>
        <v/>
      </c>
      <c r="E306" s="150" t="n">
        <v>2</v>
      </c>
      <c r="F306" s="16">
        <f>IFERROR(INDEX(Inventario!$I$5:$I$124,MATCH($B306,Inventario!$A$5:$A$124,0)),"")</f>
        <v/>
      </c>
      <c r="G306" s="152" t="n">
        <v>0</v>
      </c>
      <c r="H306" s="16">
        <f>IFERROR($F306*(1-$G306),"")</f>
        <v/>
      </c>
      <c r="I306" s="16">
        <f>IFERROR($E306*$H306,"")</f>
        <v/>
      </c>
      <c r="J306" s="16">
        <f>IFERROR($E306*INDEX(Inventario!$H$5:$H$124,MATCH($B306,Inventario!$A$5:$A$124,0)),"")</f>
        <v/>
      </c>
      <c r="K306" s="16">
        <f>IFERROR($I306-$J306,"")</f>
        <v/>
      </c>
      <c r="L306" s="15">
        <f>IFERROR($K306/$I306,"")</f>
        <v/>
      </c>
    </row>
    <row r="307" ht="15" customHeight="1" s="27">
      <c r="A307" s="148" t="n">
        <v>46229</v>
      </c>
      <c r="B307" s="147" t="inlineStr">
        <is>
          <t>SKU-006</t>
        </is>
      </c>
      <c r="C307" s="13">
        <f>IFERROR(INDEX(Inventario!$B$5:$B$124,MATCH($B307,Inventario!$A$5:$A$124,0)),"")</f>
        <v/>
      </c>
      <c r="D307" s="13">
        <f>IFERROR(INDEX(Inventario!$D$5:$D$124,MATCH($B307,Inventario!$A$5:$A$124,0)),"")</f>
        <v/>
      </c>
      <c r="E307" s="150" t="n">
        <v>2</v>
      </c>
      <c r="F307" s="16">
        <f>IFERROR(INDEX(Inventario!$I$5:$I$124,MATCH($B307,Inventario!$A$5:$A$124,0)),"")</f>
        <v/>
      </c>
      <c r="G307" s="152" t="n">
        <v>0.1</v>
      </c>
      <c r="H307" s="16">
        <f>IFERROR($F307*(1-$G307),"")</f>
        <v/>
      </c>
      <c r="I307" s="16">
        <f>IFERROR($E307*$H307,"")</f>
        <v/>
      </c>
      <c r="J307" s="16">
        <f>IFERROR($E307*INDEX(Inventario!$H$5:$H$124,MATCH($B307,Inventario!$A$5:$A$124,0)),"")</f>
        <v/>
      </c>
      <c r="K307" s="16">
        <f>IFERROR($I307-$J307,"")</f>
        <v/>
      </c>
      <c r="L307" s="15">
        <f>IFERROR($K307/$I307,"")</f>
        <v/>
      </c>
    </row>
    <row r="308" ht="15" customHeight="1" s="27">
      <c r="A308" s="148" t="n">
        <v>46229</v>
      </c>
      <c r="B308" s="147" t="inlineStr">
        <is>
          <t>SKU-007</t>
        </is>
      </c>
      <c r="C308" s="13">
        <f>IFERROR(INDEX(Inventario!$B$5:$B$124,MATCH($B308,Inventario!$A$5:$A$124,0)),"")</f>
        <v/>
      </c>
      <c r="D308" s="13">
        <f>IFERROR(INDEX(Inventario!$D$5:$D$124,MATCH($B308,Inventario!$A$5:$A$124,0)),"")</f>
        <v/>
      </c>
      <c r="E308" s="150" t="n">
        <v>1</v>
      </c>
      <c r="F308" s="16">
        <f>IFERROR(INDEX(Inventario!$I$5:$I$124,MATCH($B308,Inventario!$A$5:$A$124,0)),"")</f>
        <v/>
      </c>
      <c r="G308" s="152" t="n">
        <v>0.1</v>
      </c>
      <c r="H308" s="16">
        <f>IFERROR($F308*(1-$G308),"")</f>
        <v/>
      </c>
      <c r="I308" s="16">
        <f>IFERROR($E308*$H308,"")</f>
        <v/>
      </c>
      <c r="J308" s="16">
        <f>IFERROR($E308*INDEX(Inventario!$H$5:$H$124,MATCH($B308,Inventario!$A$5:$A$124,0)),"")</f>
        <v/>
      </c>
      <c r="K308" s="16">
        <f>IFERROR($I308-$J308,"")</f>
        <v/>
      </c>
      <c r="L308" s="15">
        <f>IFERROR($K308/$I308,"")</f>
        <v/>
      </c>
    </row>
    <row r="309" ht="15" customHeight="1" s="27">
      <c r="A309" s="148" t="n">
        <v>46229</v>
      </c>
      <c r="B309" s="147" t="inlineStr">
        <is>
          <t>SKU-016</t>
        </is>
      </c>
      <c r="C309" s="13">
        <f>IFERROR(INDEX(Inventario!$B$5:$B$124,MATCH($B309,Inventario!$A$5:$A$124,0)),"")</f>
        <v/>
      </c>
      <c r="D309" s="13">
        <f>IFERROR(INDEX(Inventario!$D$5:$D$124,MATCH($B309,Inventario!$A$5:$A$124,0)),"")</f>
        <v/>
      </c>
      <c r="E309" s="150" t="n">
        <v>2</v>
      </c>
      <c r="F309" s="16">
        <f>IFERROR(INDEX(Inventario!$I$5:$I$124,MATCH($B309,Inventario!$A$5:$A$124,0)),"")</f>
        <v/>
      </c>
      <c r="G309" s="152" t="n">
        <v>0</v>
      </c>
      <c r="H309" s="16">
        <f>IFERROR($F309*(1-$G309),"")</f>
        <v/>
      </c>
      <c r="I309" s="16">
        <f>IFERROR($E309*$H309,"")</f>
        <v/>
      </c>
      <c r="J309" s="16">
        <f>IFERROR($E309*INDEX(Inventario!$H$5:$H$124,MATCH($B309,Inventario!$A$5:$A$124,0)),"")</f>
        <v/>
      </c>
      <c r="K309" s="16">
        <f>IFERROR($I309-$J309,"")</f>
        <v/>
      </c>
      <c r="L309" s="15">
        <f>IFERROR($K309/$I309,"")</f>
        <v/>
      </c>
    </row>
    <row r="310" ht="15" customHeight="1" s="27">
      <c r="A310" s="148" t="n">
        <v>46229</v>
      </c>
      <c r="B310" s="147" t="inlineStr">
        <is>
          <t>SKU-019</t>
        </is>
      </c>
      <c r="C310" s="13">
        <f>IFERROR(INDEX(Inventario!$B$5:$B$124,MATCH($B310,Inventario!$A$5:$A$124,0)),"")</f>
        <v/>
      </c>
      <c r="D310" s="13">
        <f>IFERROR(INDEX(Inventario!$D$5:$D$124,MATCH($B310,Inventario!$A$5:$A$124,0)),"")</f>
        <v/>
      </c>
      <c r="E310" s="150" t="n">
        <v>1</v>
      </c>
      <c r="F310" s="16">
        <f>IFERROR(INDEX(Inventario!$I$5:$I$124,MATCH($B310,Inventario!$A$5:$A$124,0)),"")</f>
        <v/>
      </c>
      <c r="G310" s="152" t="n">
        <v>0.3</v>
      </c>
      <c r="H310" s="16">
        <f>IFERROR($F310*(1-$G310),"")</f>
        <v/>
      </c>
      <c r="I310" s="16">
        <f>IFERROR($E310*$H310,"")</f>
        <v/>
      </c>
      <c r="J310" s="16">
        <f>IFERROR($E310*INDEX(Inventario!$H$5:$H$124,MATCH($B310,Inventario!$A$5:$A$124,0)),"")</f>
        <v/>
      </c>
      <c r="K310" s="16">
        <f>IFERROR($I310-$J310,"")</f>
        <v/>
      </c>
      <c r="L310" s="15">
        <f>IFERROR($K310/$I310,"")</f>
        <v/>
      </c>
    </row>
    <row r="311" ht="15" customHeight="1" s="27">
      <c r="A311" s="148" t="n">
        <v>46229</v>
      </c>
      <c r="B311" s="147" t="inlineStr">
        <is>
          <t>SKU-022</t>
        </is>
      </c>
      <c r="C311" s="13">
        <f>IFERROR(INDEX(Inventario!$B$5:$B$124,MATCH($B311,Inventario!$A$5:$A$124,0)),"")</f>
        <v/>
      </c>
      <c r="D311" s="13">
        <f>IFERROR(INDEX(Inventario!$D$5:$D$124,MATCH($B311,Inventario!$A$5:$A$124,0)),"")</f>
        <v/>
      </c>
      <c r="E311" s="150" t="n">
        <v>1</v>
      </c>
      <c r="F311" s="16">
        <f>IFERROR(INDEX(Inventario!$I$5:$I$124,MATCH($B311,Inventario!$A$5:$A$124,0)),"")</f>
        <v/>
      </c>
      <c r="G311" s="152" t="n">
        <v>0.1</v>
      </c>
      <c r="H311" s="16">
        <f>IFERROR($F311*(1-$G311),"")</f>
        <v/>
      </c>
      <c r="I311" s="16">
        <f>IFERROR($E311*$H311,"")</f>
        <v/>
      </c>
      <c r="J311" s="16">
        <f>IFERROR($E311*INDEX(Inventario!$H$5:$H$124,MATCH($B311,Inventario!$A$5:$A$124,0)),"")</f>
        <v/>
      </c>
      <c r="K311" s="16">
        <f>IFERROR($I311-$J311,"")</f>
        <v/>
      </c>
      <c r="L311" s="15">
        <f>IFERROR($K311/$I311,"")</f>
        <v/>
      </c>
    </row>
    <row r="312" ht="15" customHeight="1" s="27">
      <c r="A312" s="148" t="n">
        <v>46229</v>
      </c>
      <c r="B312" s="147" t="inlineStr">
        <is>
          <t>SKU-027</t>
        </is>
      </c>
      <c r="C312" s="13">
        <f>IFERROR(INDEX(Inventario!$B$5:$B$124,MATCH($B312,Inventario!$A$5:$A$124,0)),"")</f>
        <v/>
      </c>
      <c r="D312" s="13">
        <f>IFERROR(INDEX(Inventario!$D$5:$D$124,MATCH($B312,Inventario!$A$5:$A$124,0)),"")</f>
        <v/>
      </c>
      <c r="E312" s="150" t="n">
        <v>2</v>
      </c>
      <c r="F312" s="16">
        <f>IFERROR(INDEX(Inventario!$I$5:$I$124,MATCH($B312,Inventario!$A$5:$A$124,0)),"")</f>
        <v/>
      </c>
      <c r="G312" s="152" t="n">
        <v>0</v>
      </c>
      <c r="H312" s="16">
        <f>IFERROR($F312*(1-$G312),"")</f>
        <v/>
      </c>
      <c r="I312" s="16">
        <f>IFERROR($E312*$H312,"")</f>
        <v/>
      </c>
      <c r="J312" s="16">
        <f>IFERROR($E312*INDEX(Inventario!$H$5:$H$124,MATCH($B312,Inventario!$A$5:$A$124,0)),"")</f>
        <v/>
      </c>
      <c r="K312" s="16">
        <f>IFERROR($I312-$J312,"")</f>
        <v/>
      </c>
      <c r="L312" s="15">
        <f>IFERROR($K312/$I312,"")</f>
        <v/>
      </c>
    </row>
    <row r="313" ht="15" customHeight="1" s="27">
      <c r="A313" s="148" t="n">
        <v>46229</v>
      </c>
      <c r="B313" s="147" t="inlineStr">
        <is>
          <t>SKU-035</t>
        </is>
      </c>
      <c r="C313" s="13">
        <f>IFERROR(INDEX(Inventario!$B$5:$B$124,MATCH($B313,Inventario!$A$5:$A$124,0)),"")</f>
        <v/>
      </c>
      <c r="D313" s="13">
        <f>IFERROR(INDEX(Inventario!$D$5:$D$124,MATCH($B313,Inventario!$A$5:$A$124,0)),"")</f>
        <v/>
      </c>
      <c r="E313" s="150" t="n">
        <v>1</v>
      </c>
      <c r="F313" s="16">
        <f>IFERROR(INDEX(Inventario!$I$5:$I$124,MATCH($B313,Inventario!$A$5:$A$124,0)),"")</f>
        <v/>
      </c>
      <c r="G313" s="152" t="n">
        <v>0</v>
      </c>
      <c r="H313" s="16">
        <f>IFERROR($F313*(1-$G313),"")</f>
        <v/>
      </c>
      <c r="I313" s="16">
        <f>IFERROR($E313*$H313,"")</f>
        <v/>
      </c>
      <c r="J313" s="16">
        <f>IFERROR($E313*INDEX(Inventario!$H$5:$H$124,MATCH($B313,Inventario!$A$5:$A$124,0)),"")</f>
        <v/>
      </c>
      <c r="K313" s="16">
        <f>IFERROR($I313-$J313,"")</f>
        <v/>
      </c>
      <c r="L313" s="15">
        <f>IFERROR($K313/$I313,"")</f>
        <v/>
      </c>
    </row>
    <row r="314" ht="15" customHeight="1" s="27">
      <c r="A314" s="148" t="n">
        <v>46230</v>
      </c>
      <c r="B314" s="147" t="inlineStr">
        <is>
          <t>SKU-002</t>
        </is>
      </c>
      <c r="C314" s="13">
        <f>IFERROR(INDEX(Inventario!$B$5:$B$124,MATCH($B314,Inventario!$A$5:$A$124,0)),"")</f>
        <v/>
      </c>
      <c r="D314" s="13">
        <f>IFERROR(INDEX(Inventario!$D$5:$D$124,MATCH($B314,Inventario!$A$5:$A$124,0)),"")</f>
        <v/>
      </c>
      <c r="E314" s="150" t="n">
        <v>1</v>
      </c>
      <c r="F314" s="16">
        <f>IFERROR(INDEX(Inventario!$I$5:$I$124,MATCH($B314,Inventario!$A$5:$A$124,0)),"")</f>
        <v/>
      </c>
      <c r="G314" s="152" t="n">
        <v>0</v>
      </c>
      <c r="H314" s="16">
        <f>IFERROR($F314*(1-$G314),"")</f>
        <v/>
      </c>
      <c r="I314" s="16">
        <f>IFERROR($E314*$H314,"")</f>
        <v/>
      </c>
      <c r="J314" s="16">
        <f>IFERROR($E314*INDEX(Inventario!$H$5:$H$124,MATCH($B314,Inventario!$A$5:$A$124,0)),"")</f>
        <v/>
      </c>
      <c r="K314" s="16">
        <f>IFERROR($I314-$J314,"")</f>
        <v/>
      </c>
      <c r="L314" s="15">
        <f>IFERROR($K314/$I314,"")</f>
        <v/>
      </c>
    </row>
    <row r="315" ht="15" customHeight="1" s="27">
      <c r="A315" s="148" t="n">
        <v>46230</v>
      </c>
      <c r="B315" s="147" t="inlineStr">
        <is>
          <t>SKU-012</t>
        </is>
      </c>
      <c r="C315" s="13">
        <f>IFERROR(INDEX(Inventario!$B$5:$B$124,MATCH($B315,Inventario!$A$5:$A$124,0)),"")</f>
        <v/>
      </c>
      <c r="D315" s="13">
        <f>IFERROR(INDEX(Inventario!$D$5:$D$124,MATCH($B315,Inventario!$A$5:$A$124,0)),"")</f>
        <v/>
      </c>
      <c r="E315" s="150" t="n">
        <v>2</v>
      </c>
      <c r="F315" s="16">
        <f>IFERROR(INDEX(Inventario!$I$5:$I$124,MATCH($B315,Inventario!$A$5:$A$124,0)),"")</f>
        <v/>
      </c>
      <c r="G315" s="152" t="n">
        <v>0</v>
      </c>
      <c r="H315" s="16">
        <f>IFERROR($F315*(1-$G315),"")</f>
        <v/>
      </c>
      <c r="I315" s="16">
        <f>IFERROR($E315*$H315,"")</f>
        <v/>
      </c>
      <c r="J315" s="16">
        <f>IFERROR($E315*INDEX(Inventario!$H$5:$H$124,MATCH($B315,Inventario!$A$5:$A$124,0)),"")</f>
        <v/>
      </c>
      <c r="K315" s="16">
        <f>IFERROR($I315-$J315,"")</f>
        <v/>
      </c>
      <c r="L315" s="15">
        <f>IFERROR($K315/$I315,"")</f>
        <v/>
      </c>
    </row>
    <row r="316" ht="15" customHeight="1" s="27">
      <c r="A316" s="148" t="n">
        <v>46230</v>
      </c>
      <c r="B316" s="147" t="inlineStr">
        <is>
          <t>SKU-013</t>
        </is>
      </c>
      <c r="C316" s="13">
        <f>IFERROR(INDEX(Inventario!$B$5:$B$124,MATCH($B316,Inventario!$A$5:$A$124,0)),"")</f>
        <v/>
      </c>
      <c r="D316" s="13">
        <f>IFERROR(INDEX(Inventario!$D$5:$D$124,MATCH($B316,Inventario!$A$5:$A$124,0)),"")</f>
        <v/>
      </c>
      <c r="E316" s="150" t="n">
        <v>1</v>
      </c>
      <c r="F316" s="16">
        <f>IFERROR(INDEX(Inventario!$I$5:$I$124,MATCH($B316,Inventario!$A$5:$A$124,0)),"")</f>
        <v/>
      </c>
      <c r="G316" s="152" t="n">
        <v>0</v>
      </c>
      <c r="H316" s="16">
        <f>IFERROR($F316*(1-$G316),"")</f>
        <v/>
      </c>
      <c r="I316" s="16">
        <f>IFERROR($E316*$H316,"")</f>
        <v/>
      </c>
      <c r="J316" s="16">
        <f>IFERROR($E316*INDEX(Inventario!$H$5:$H$124,MATCH($B316,Inventario!$A$5:$A$124,0)),"")</f>
        <v/>
      </c>
      <c r="K316" s="16">
        <f>IFERROR($I316-$J316,"")</f>
        <v/>
      </c>
      <c r="L316" s="15">
        <f>IFERROR($K316/$I316,"")</f>
        <v/>
      </c>
    </row>
    <row r="317" ht="15" customHeight="1" s="27">
      <c r="A317" s="148" t="n">
        <v>46230</v>
      </c>
      <c r="B317" s="147" t="inlineStr">
        <is>
          <t>SKU-014</t>
        </is>
      </c>
      <c r="C317" s="13">
        <f>IFERROR(INDEX(Inventario!$B$5:$B$124,MATCH($B317,Inventario!$A$5:$A$124,0)),"")</f>
        <v/>
      </c>
      <c r="D317" s="13">
        <f>IFERROR(INDEX(Inventario!$D$5:$D$124,MATCH($B317,Inventario!$A$5:$A$124,0)),"")</f>
        <v/>
      </c>
      <c r="E317" s="150" t="n">
        <v>1</v>
      </c>
      <c r="F317" s="16">
        <f>IFERROR(INDEX(Inventario!$I$5:$I$124,MATCH($B317,Inventario!$A$5:$A$124,0)),"")</f>
        <v/>
      </c>
      <c r="G317" s="152" t="n">
        <v>0</v>
      </c>
      <c r="H317" s="16">
        <f>IFERROR($F317*(1-$G317),"")</f>
        <v/>
      </c>
      <c r="I317" s="16">
        <f>IFERROR($E317*$H317,"")</f>
        <v/>
      </c>
      <c r="J317" s="16">
        <f>IFERROR($E317*INDEX(Inventario!$H$5:$H$124,MATCH($B317,Inventario!$A$5:$A$124,0)),"")</f>
        <v/>
      </c>
      <c r="K317" s="16">
        <f>IFERROR($I317-$J317,"")</f>
        <v/>
      </c>
      <c r="L317" s="15">
        <f>IFERROR($K317/$I317,"")</f>
        <v/>
      </c>
    </row>
    <row r="318" ht="15" customHeight="1" s="27">
      <c r="A318" s="148" t="n">
        <v>46230</v>
      </c>
      <c r="B318" s="147" t="inlineStr">
        <is>
          <t>SKU-016</t>
        </is>
      </c>
      <c r="C318" s="13">
        <f>IFERROR(INDEX(Inventario!$B$5:$B$124,MATCH($B318,Inventario!$A$5:$A$124,0)),"")</f>
        <v/>
      </c>
      <c r="D318" s="13">
        <f>IFERROR(INDEX(Inventario!$D$5:$D$124,MATCH($B318,Inventario!$A$5:$A$124,0)),"")</f>
        <v/>
      </c>
      <c r="E318" s="150" t="n">
        <v>2</v>
      </c>
      <c r="F318" s="16">
        <f>IFERROR(INDEX(Inventario!$I$5:$I$124,MATCH($B318,Inventario!$A$5:$A$124,0)),"")</f>
        <v/>
      </c>
      <c r="G318" s="152" t="n">
        <v>0</v>
      </c>
      <c r="H318" s="16">
        <f>IFERROR($F318*(1-$G318),"")</f>
        <v/>
      </c>
      <c r="I318" s="16">
        <f>IFERROR($E318*$H318,"")</f>
        <v/>
      </c>
      <c r="J318" s="16">
        <f>IFERROR($E318*INDEX(Inventario!$H$5:$H$124,MATCH($B318,Inventario!$A$5:$A$124,0)),"")</f>
        <v/>
      </c>
      <c r="K318" s="16">
        <f>IFERROR($I318-$J318,"")</f>
        <v/>
      </c>
      <c r="L318" s="15">
        <f>IFERROR($K318/$I318,"")</f>
        <v/>
      </c>
    </row>
    <row r="319" ht="15" customHeight="1" s="27">
      <c r="A319" s="148" t="n">
        <v>46230</v>
      </c>
      <c r="B319" s="147" t="inlineStr">
        <is>
          <t>SKU-025</t>
        </is>
      </c>
      <c r="C319" s="13">
        <f>IFERROR(INDEX(Inventario!$B$5:$B$124,MATCH($B319,Inventario!$A$5:$A$124,0)),"")</f>
        <v/>
      </c>
      <c r="D319" s="13">
        <f>IFERROR(INDEX(Inventario!$D$5:$D$124,MATCH($B319,Inventario!$A$5:$A$124,0)),"")</f>
        <v/>
      </c>
      <c r="E319" s="150" t="n">
        <v>1</v>
      </c>
      <c r="F319" s="16">
        <f>IFERROR(INDEX(Inventario!$I$5:$I$124,MATCH($B319,Inventario!$A$5:$A$124,0)),"")</f>
        <v/>
      </c>
      <c r="G319" s="152" t="n">
        <v>0.1</v>
      </c>
      <c r="H319" s="16">
        <f>IFERROR($F319*(1-$G319),"")</f>
        <v/>
      </c>
      <c r="I319" s="16">
        <f>IFERROR($E319*$H319,"")</f>
        <v/>
      </c>
      <c r="J319" s="16">
        <f>IFERROR($E319*INDEX(Inventario!$H$5:$H$124,MATCH($B319,Inventario!$A$5:$A$124,0)),"")</f>
        <v/>
      </c>
      <c r="K319" s="16">
        <f>IFERROR($I319-$J319,"")</f>
        <v/>
      </c>
      <c r="L319" s="15">
        <f>IFERROR($K319/$I319,"")</f>
        <v/>
      </c>
    </row>
    <row r="320" ht="15" customHeight="1" s="27">
      <c r="A320" s="148" t="n">
        <v>46230</v>
      </c>
      <c r="B320" s="147" t="inlineStr">
        <is>
          <t>SKU-035</t>
        </is>
      </c>
      <c r="C320" s="13">
        <f>IFERROR(INDEX(Inventario!$B$5:$B$124,MATCH($B320,Inventario!$A$5:$A$124,0)),"")</f>
        <v/>
      </c>
      <c r="D320" s="13">
        <f>IFERROR(INDEX(Inventario!$D$5:$D$124,MATCH($B320,Inventario!$A$5:$A$124,0)),"")</f>
        <v/>
      </c>
      <c r="E320" s="150" t="n">
        <v>1</v>
      </c>
      <c r="F320" s="16">
        <f>IFERROR(INDEX(Inventario!$I$5:$I$124,MATCH($B320,Inventario!$A$5:$A$124,0)),"")</f>
        <v/>
      </c>
      <c r="G320" s="152" t="n">
        <v>0</v>
      </c>
      <c r="H320" s="16">
        <f>IFERROR($F320*(1-$G320),"")</f>
        <v/>
      </c>
      <c r="I320" s="16">
        <f>IFERROR($E320*$H320,"")</f>
        <v/>
      </c>
      <c r="J320" s="16">
        <f>IFERROR($E320*INDEX(Inventario!$H$5:$H$124,MATCH($B320,Inventario!$A$5:$A$124,0)),"")</f>
        <v/>
      </c>
      <c r="K320" s="16">
        <f>IFERROR($I320-$J320,"")</f>
        <v/>
      </c>
      <c r="L320" s="15">
        <f>IFERROR($K320/$I320,"")</f>
        <v/>
      </c>
    </row>
    <row r="321" ht="15" customHeight="1" s="27">
      <c r="A321" s="148" t="n">
        <v>46231</v>
      </c>
      <c r="B321" s="147" t="inlineStr">
        <is>
          <t>SKU-001</t>
        </is>
      </c>
      <c r="C321" s="13">
        <f>IFERROR(INDEX(Inventario!$B$5:$B$124,MATCH($B321,Inventario!$A$5:$A$124,0)),"")</f>
        <v/>
      </c>
      <c r="D321" s="13">
        <f>IFERROR(INDEX(Inventario!$D$5:$D$124,MATCH($B321,Inventario!$A$5:$A$124,0)),"")</f>
        <v/>
      </c>
      <c r="E321" s="150" t="n">
        <v>2</v>
      </c>
      <c r="F321" s="16">
        <f>IFERROR(INDEX(Inventario!$I$5:$I$124,MATCH($B321,Inventario!$A$5:$A$124,0)),"")</f>
        <v/>
      </c>
      <c r="G321" s="152" t="n">
        <v>0</v>
      </c>
      <c r="H321" s="16">
        <f>IFERROR($F321*(1-$G321),"")</f>
        <v/>
      </c>
      <c r="I321" s="16">
        <f>IFERROR($E321*$H321,"")</f>
        <v/>
      </c>
      <c r="J321" s="16">
        <f>IFERROR($E321*INDEX(Inventario!$H$5:$H$124,MATCH($B321,Inventario!$A$5:$A$124,0)),"")</f>
        <v/>
      </c>
      <c r="K321" s="16">
        <f>IFERROR($I321-$J321,"")</f>
        <v/>
      </c>
      <c r="L321" s="15">
        <f>IFERROR($K321/$I321,"")</f>
        <v/>
      </c>
    </row>
    <row r="322" ht="15" customHeight="1" s="27">
      <c r="A322" s="148" t="n">
        <v>46231</v>
      </c>
      <c r="B322" s="147" t="inlineStr">
        <is>
          <t>SKU-006</t>
        </is>
      </c>
      <c r="C322" s="13">
        <f>IFERROR(INDEX(Inventario!$B$5:$B$124,MATCH($B322,Inventario!$A$5:$A$124,0)),"")</f>
        <v/>
      </c>
      <c r="D322" s="13">
        <f>IFERROR(INDEX(Inventario!$D$5:$D$124,MATCH($B322,Inventario!$A$5:$A$124,0)),"")</f>
        <v/>
      </c>
      <c r="E322" s="150" t="n">
        <v>1</v>
      </c>
      <c r="F322" s="16">
        <f>IFERROR(INDEX(Inventario!$I$5:$I$124,MATCH($B322,Inventario!$A$5:$A$124,0)),"")</f>
        <v/>
      </c>
      <c r="G322" s="152" t="n">
        <v>0</v>
      </c>
      <c r="H322" s="16">
        <f>IFERROR($F322*(1-$G322),"")</f>
        <v/>
      </c>
      <c r="I322" s="16">
        <f>IFERROR($E322*$H322,"")</f>
        <v/>
      </c>
      <c r="J322" s="16">
        <f>IFERROR($E322*INDEX(Inventario!$H$5:$H$124,MATCH($B322,Inventario!$A$5:$A$124,0)),"")</f>
        <v/>
      </c>
      <c r="K322" s="16">
        <f>IFERROR($I322-$J322,"")</f>
        <v/>
      </c>
      <c r="L322" s="15">
        <f>IFERROR($K322/$I322,"")</f>
        <v/>
      </c>
    </row>
    <row r="323" ht="15" customHeight="1" s="27">
      <c r="A323" s="148" t="n">
        <v>46231</v>
      </c>
      <c r="B323" s="147" t="inlineStr">
        <is>
          <t>SKU-012</t>
        </is>
      </c>
      <c r="C323" s="13">
        <f>IFERROR(INDEX(Inventario!$B$5:$B$124,MATCH($B323,Inventario!$A$5:$A$124,0)),"")</f>
        <v/>
      </c>
      <c r="D323" s="13">
        <f>IFERROR(INDEX(Inventario!$D$5:$D$124,MATCH($B323,Inventario!$A$5:$A$124,0)),"")</f>
        <v/>
      </c>
      <c r="E323" s="150" t="n">
        <v>1</v>
      </c>
      <c r="F323" s="16">
        <f>IFERROR(INDEX(Inventario!$I$5:$I$124,MATCH($B323,Inventario!$A$5:$A$124,0)),"")</f>
        <v/>
      </c>
      <c r="G323" s="152" t="n">
        <v>0</v>
      </c>
      <c r="H323" s="16">
        <f>IFERROR($F323*(1-$G323),"")</f>
        <v/>
      </c>
      <c r="I323" s="16">
        <f>IFERROR($E323*$H323,"")</f>
        <v/>
      </c>
      <c r="J323" s="16">
        <f>IFERROR($E323*INDEX(Inventario!$H$5:$H$124,MATCH($B323,Inventario!$A$5:$A$124,0)),"")</f>
        <v/>
      </c>
      <c r="K323" s="16">
        <f>IFERROR($I323-$J323,"")</f>
        <v/>
      </c>
      <c r="L323" s="15">
        <f>IFERROR($K323/$I323,"")</f>
        <v/>
      </c>
    </row>
    <row r="324" ht="15" customHeight="1" s="27">
      <c r="A324" s="148" t="n">
        <v>46231</v>
      </c>
      <c r="B324" s="147" t="inlineStr">
        <is>
          <t>SKU-014</t>
        </is>
      </c>
      <c r="C324" s="13">
        <f>IFERROR(INDEX(Inventario!$B$5:$B$124,MATCH($B324,Inventario!$A$5:$A$124,0)),"")</f>
        <v/>
      </c>
      <c r="D324" s="13">
        <f>IFERROR(INDEX(Inventario!$D$5:$D$124,MATCH($B324,Inventario!$A$5:$A$124,0)),"")</f>
        <v/>
      </c>
      <c r="E324" s="150" t="n">
        <v>1</v>
      </c>
      <c r="F324" s="16">
        <f>IFERROR(INDEX(Inventario!$I$5:$I$124,MATCH($B324,Inventario!$A$5:$A$124,0)),"")</f>
        <v/>
      </c>
      <c r="G324" s="152" t="n">
        <v>0</v>
      </c>
      <c r="H324" s="16">
        <f>IFERROR($F324*(1-$G324),"")</f>
        <v/>
      </c>
      <c r="I324" s="16">
        <f>IFERROR($E324*$H324,"")</f>
        <v/>
      </c>
      <c r="J324" s="16">
        <f>IFERROR($E324*INDEX(Inventario!$H$5:$H$124,MATCH($B324,Inventario!$A$5:$A$124,0)),"")</f>
        <v/>
      </c>
      <c r="K324" s="16">
        <f>IFERROR($I324-$J324,"")</f>
        <v/>
      </c>
      <c r="L324" s="15">
        <f>IFERROR($K324/$I324,"")</f>
        <v/>
      </c>
    </row>
    <row r="325" ht="15" customHeight="1" s="27">
      <c r="A325" s="148" t="n">
        <v>46231</v>
      </c>
      <c r="B325" s="147" t="inlineStr">
        <is>
          <t>SKU-029</t>
        </is>
      </c>
      <c r="C325" s="13">
        <f>IFERROR(INDEX(Inventario!$B$5:$B$124,MATCH($B325,Inventario!$A$5:$A$124,0)),"")</f>
        <v/>
      </c>
      <c r="D325" s="13">
        <f>IFERROR(INDEX(Inventario!$D$5:$D$124,MATCH($B325,Inventario!$A$5:$A$124,0)),"")</f>
        <v/>
      </c>
      <c r="E325" s="150" t="n">
        <v>2</v>
      </c>
      <c r="F325" s="16">
        <f>IFERROR(INDEX(Inventario!$I$5:$I$124,MATCH($B325,Inventario!$A$5:$A$124,0)),"")</f>
        <v/>
      </c>
      <c r="G325" s="152" t="n">
        <v>0.3</v>
      </c>
      <c r="H325" s="16">
        <f>IFERROR($F325*(1-$G325),"")</f>
        <v/>
      </c>
      <c r="I325" s="16">
        <f>IFERROR($E325*$H325,"")</f>
        <v/>
      </c>
      <c r="J325" s="16">
        <f>IFERROR($E325*INDEX(Inventario!$H$5:$H$124,MATCH($B325,Inventario!$A$5:$A$124,0)),"")</f>
        <v/>
      </c>
      <c r="K325" s="16">
        <f>IFERROR($I325-$J325,"")</f>
        <v/>
      </c>
      <c r="L325" s="15">
        <f>IFERROR($K325/$I325,"")</f>
        <v/>
      </c>
    </row>
    <row r="326" ht="15" customHeight="1" s="27">
      <c r="A326" s="148" t="n">
        <v>46231</v>
      </c>
      <c r="B326" s="147" t="inlineStr">
        <is>
          <t>SKU-035</t>
        </is>
      </c>
      <c r="C326" s="13">
        <f>IFERROR(INDEX(Inventario!$B$5:$B$124,MATCH($B326,Inventario!$A$5:$A$124,0)),"")</f>
        <v/>
      </c>
      <c r="D326" s="13">
        <f>IFERROR(INDEX(Inventario!$D$5:$D$124,MATCH($B326,Inventario!$A$5:$A$124,0)),"")</f>
        <v/>
      </c>
      <c r="E326" s="150" t="n">
        <v>2</v>
      </c>
      <c r="F326" s="16">
        <f>IFERROR(INDEX(Inventario!$I$5:$I$124,MATCH($B326,Inventario!$A$5:$A$124,0)),"")</f>
        <v/>
      </c>
      <c r="G326" s="152" t="n">
        <v>0</v>
      </c>
      <c r="H326" s="16">
        <f>IFERROR($F326*(1-$G326),"")</f>
        <v/>
      </c>
      <c r="I326" s="16">
        <f>IFERROR($E326*$H326,"")</f>
        <v/>
      </c>
      <c r="J326" s="16">
        <f>IFERROR($E326*INDEX(Inventario!$H$5:$H$124,MATCH($B326,Inventario!$A$5:$A$124,0)),"")</f>
        <v/>
      </c>
      <c r="K326" s="16">
        <f>IFERROR($I326-$J326,"")</f>
        <v/>
      </c>
      <c r="L326" s="15">
        <f>IFERROR($K326/$I326,"")</f>
        <v/>
      </c>
    </row>
    <row r="327" ht="15" customHeight="1" s="27">
      <c r="A327" s="148" t="n">
        <v>46232</v>
      </c>
      <c r="B327" s="147" t="inlineStr">
        <is>
          <t>SKU-001</t>
        </is>
      </c>
      <c r="C327" s="13">
        <f>IFERROR(INDEX(Inventario!$B$5:$B$124,MATCH($B327,Inventario!$A$5:$A$124,0)),"")</f>
        <v/>
      </c>
      <c r="D327" s="13">
        <f>IFERROR(INDEX(Inventario!$D$5:$D$124,MATCH($B327,Inventario!$A$5:$A$124,0)),"")</f>
        <v/>
      </c>
      <c r="E327" s="150" t="n">
        <v>3</v>
      </c>
      <c r="F327" s="16">
        <f>IFERROR(INDEX(Inventario!$I$5:$I$124,MATCH($B327,Inventario!$A$5:$A$124,0)),"")</f>
        <v/>
      </c>
      <c r="G327" s="152" t="n">
        <v>0</v>
      </c>
      <c r="H327" s="16">
        <f>IFERROR($F327*(1-$G327),"")</f>
        <v/>
      </c>
      <c r="I327" s="16">
        <f>IFERROR($E327*$H327,"")</f>
        <v/>
      </c>
      <c r="J327" s="16">
        <f>IFERROR($E327*INDEX(Inventario!$H$5:$H$124,MATCH($B327,Inventario!$A$5:$A$124,0)),"")</f>
        <v/>
      </c>
      <c r="K327" s="16">
        <f>IFERROR($I327-$J327,"")</f>
        <v/>
      </c>
      <c r="L327" s="15">
        <f>IFERROR($K327/$I327,"")</f>
        <v/>
      </c>
    </row>
    <row r="328" ht="15" customHeight="1" s="27">
      <c r="A328" s="148" t="n">
        <v>46232</v>
      </c>
      <c r="B328" s="147" t="inlineStr">
        <is>
          <t>SKU-003</t>
        </is>
      </c>
      <c r="C328" s="13">
        <f>IFERROR(INDEX(Inventario!$B$5:$B$124,MATCH($B328,Inventario!$A$5:$A$124,0)),"")</f>
        <v/>
      </c>
      <c r="D328" s="13">
        <f>IFERROR(INDEX(Inventario!$D$5:$D$124,MATCH($B328,Inventario!$A$5:$A$124,0)),"")</f>
        <v/>
      </c>
      <c r="E328" s="150" t="n">
        <v>1</v>
      </c>
      <c r="F328" s="16">
        <f>IFERROR(INDEX(Inventario!$I$5:$I$124,MATCH($B328,Inventario!$A$5:$A$124,0)),"")</f>
        <v/>
      </c>
      <c r="G328" s="152" t="n">
        <v>0</v>
      </c>
      <c r="H328" s="16">
        <f>IFERROR($F328*(1-$G328),"")</f>
        <v/>
      </c>
      <c r="I328" s="16">
        <f>IFERROR($E328*$H328,"")</f>
        <v/>
      </c>
      <c r="J328" s="16">
        <f>IFERROR($E328*INDEX(Inventario!$H$5:$H$124,MATCH($B328,Inventario!$A$5:$A$124,0)),"")</f>
        <v/>
      </c>
      <c r="K328" s="16">
        <f>IFERROR($I328-$J328,"")</f>
        <v/>
      </c>
      <c r="L328" s="15">
        <f>IFERROR($K328/$I328,"")</f>
        <v/>
      </c>
    </row>
    <row r="329" ht="15" customHeight="1" s="27">
      <c r="A329" s="148" t="n">
        <v>46232</v>
      </c>
      <c r="B329" s="147" t="inlineStr">
        <is>
          <t>SKU-004</t>
        </is>
      </c>
      <c r="C329" s="13">
        <f>IFERROR(INDEX(Inventario!$B$5:$B$124,MATCH($B329,Inventario!$A$5:$A$124,0)),"")</f>
        <v/>
      </c>
      <c r="D329" s="13">
        <f>IFERROR(INDEX(Inventario!$D$5:$D$124,MATCH($B329,Inventario!$A$5:$A$124,0)),"")</f>
        <v/>
      </c>
      <c r="E329" s="150" t="n">
        <v>1</v>
      </c>
      <c r="F329" s="16">
        <f>IFERROR(INDEX(Inventario!$I$5:$I$124,MATCH($B329,Inventario!$A$5:$A$124,0)),"")</f>
        <v/>
      </c>
      <c r="G329" s="152" t="n">
        <v>0</v>
      </c>
      <c r="H329" s="16">
        <f>IFERROR($F329*(1-$G329),"")</f>
        <v/>
      </c>
      <c r="I329" s="16">
        <f>IFERROR($E329*$H329,"")</f>
        <v/>
      </c>
      <c r="J329" s="16">
        <f>IFERROR($E329*INDEX(Inventario!$H$5:$H$124,MATCH($B329,Inventario!$A$5:$A$124,0)),"")</f>
        <v/>
      </c>
      <c r="K329" s="16">
        <f>IFERROR($I329-$J329,"")</f>
        <v/>
      </c>
      <c r="L329" s="15">
        <f>IFERROR($K329/$I329,"")</f>
        <v/>
      </c>
    </row>
    <row r="330" ht="15" customHeight="1" s="27">
      <c r="A330" s="148" t="n">
        <v>46232</v>
      </c>
      <c r="B330" s="147" t="inlineStr">
        <is>
          <t>SKU-006</t>
        </is>
      </c>
      <c r="C330" s="13">
        <f>IFERROR(INDEX(Inventario!$B$5:$B$124,MATCH($B330,Inventario!$A$5:$A$124,0)),"")</f>
        <v/>
      </c>
      <c r="D330" s="13">
        <f>IFERROR(INDEX(Inventario!$D$5:$D$124,MATCH($B330,Inventario!$A$5:$A$124,0)),"")</f>
        <v/>
      </c>
      <c r="E330" s="150" t="n">
        <v>1</v>
      </c>
      <c r="F330" s="16">
        <f>IFERROR(INDEX(Inventario!$I$5:$I$124,MATCH($B330,Inventario!$A$5:$A$124,0)),"")</f>
        <v/>
      </c>
      <c r="G330" s="152" t="n">
        <v>0.1</v>
      </c>
      <c r="H330" s="16">
        <f>IFERROR($F330*(1-$G330),"")</f>
        <v/>
      </c>
      <c r="I330" s="16">
        <f>IFERROR($E330*$H330,"")</f>
        <v/>
      </c>
      <c r="J330" s="16">
        <f>IFERROR($E330*INDEX(Inventario!$H$5:$H$124,MATCH($B330,Inventario!$A$5:$A$124,0)),"")</f>
        <v/>
      </c>
      <c r="K330" s="16">
        <f>IFERROR($I330-$J330,"")</f>
        <v/>
      </c>
      <c r="L330" s="15">
        <f>IFERROR($K330/$I330,"")</f>
        <v/>
      </c>
    </row>
    <row r="331" ht="15" customHeight="1" s="27">
      <c r="A331" s="148" t="n">
        <v>46232</v>
      </c>
      <c r="B331" s="147" t="inlineStr">
        <is>
          <t>SKU-010</t>
        </is>
      </c>
      <c r="C331" s="13">
        <f>IFERROR(INDEX(Inventario!$B$5:$B$124,MATCH($B331,Inventario!$A$5:$A$124,0)),"")</f>
        <v/>
      </c>
      <c r="D331" s="13">
        <f>IFERROR(INDEX(Inventario!$D$5:$D$124,MATCH($B331,Inventario!$A$5:$A$124,0)),"")</f>
        <v/>
      </c>
      <c r="E331" s="150" t="n">
        <v>1</v>
      </c>
      <c r="F331" s="16">
        <f>IFERROR(INDEX(Inventario!$I$5:$I$124,MATCH($B331,Inventario!$A$5:$A$124,0)),"")</f>
        <v/>
      </c>
      <c r="G331" s="152" t="n">
        <v>0</v>
      </c>
      <c r="H331" s="16">
        <f>IFERROR($F331*(1-$G331),"")</f>
        <v/>
      </c>
      <c r="I331" s="16">
        <f>IFERROR($E331*$H331,"")</f>
        <v/>
      </c>
      <c r="J331" s="16">
        <f>IFERROR($E331*INDEX(Inventario!$H$5:$H$124,MATCH($B331,Inventario!$A$5:$A$124,0)),"")</f>
        <v/>
      </c>
      <c r="K331" s="16">
        <f>IFERROR($I331-$J331,"")</f>
        <v/>
      </c>
      <c r="L331" s="15">
        <f>IFERROR($K331/$I331,"")</f>
        <v/>
      </c>
    </row>
    <row r="332" ht="15" customHeight="1" s="27">
      <c r="A332" s="148" t="n">
        <v>46232</v>
      </c>
      <c r="B332" s="147" t="inlineStr">
        <is>
          <t>SKU-012</t>
        </is>
      </c>
      <c r="C332" s="13">
        <f>IFERROR(INDEX(Inventario!$B$5:$B$124,MATCH($B332,Inventario!$A$5:$A$124,0)),"")</f>
        <v/>
      </c>
      <c r="D332" s="13">
        <f>IFERROR(INDEX(Inventario!$D$5:$D$124,MATCH($B332,Inventario!$A$5:$A$124,0)),"")</f>
        <v/>
      </c>
      <c r="E332" s="150" t="n">
        <v>2</v>
      </c>
      <c r="F332" s="16">
        <f>IFERROR(INDEX(Inventario!$I$5:$I$124,MATCH($B332,Inventario!$A$5:$A$124,0)),"")</f>
        <v/>
      </c>
      <c r="G332" s="152" t="n">
        <v>0</v>
      </c>
      <c r="H332" s="16">
        <f>IFERROR($F332*(1-$G332),"")</f>
        <v/>
      </c>
      <c r="I332" s="16">
        <f>IFERROR($E332*$H332,"")</f>
        <v/>
      </c>
      <c r="J332" s="16">
        <f>IFERROR($E332*INDEX(Inventario!$H$5:$H$124,MATCH($B332,Inventario!$A$5:$A$124,0)),"")</f>
        <v/>
      </c>
      <c r="K332" s="16">
        <f>IFERROR($I332-$J332,"")</f>
        <v/>
      </c>
      <c r="L332" s="15">
        <f>IFERROR($K332/$I332,"")</f>
        <v/>
      </c>
    </row>
    <row r="333" ht="15" customHeight="1" s="27">
      <c r="A333" s="148" t="n">
        <v>46232</v>
      </c>
      <c r="B333" s="147" t="inlineStr">
        <is>
          <t>SKU-027</t>
        </is>
      </c>
      <c r="C333" s="13">
        <f>IFERROR(INDEX(Inventario!$B$5:$B$124,MATCH($B333,Inventario!$A$5:$A$124,0)),"")</f>
        <v/>
      </c>
      <c r="D333" s="13">
        <f>IFERROR(INDEX(Inventario!$D$5:$D$124,MATCH($B333,Inventario!$A$5:$A$124,0)),"")</f>
        <v/>
      </c>
      <c r="E333" s="150" t="n">
        <v>2</v>
      </c>
      <c r="F333" s="16">
        <f>IFERROR(INDEX(Inventario!$I$5:$I$124,MATCH($B333,Inventario!$A$5:$A$124,0)),"")</f>
        <v/>
      </c>
      <c r="G333" s="152" t="n">
        <v>0</v>
      </c>
      <c r="H333" s="16">
        <f>IFERROR($F333*(1-$G333),"")</f>
        <v/>
      </c>
      <c r="I333" s="16">
        <f>IFERROR($E333*$H333,"")</f>
        <v/>
      </c>
      <c r="J333" s="16">
        <f>IFERROR($E333*INDEX(Inventario!$H$5:$H$124,MATCH($B333,Inventario!$A$5:$A$124,0)),"")</f>
        <v/>
      </c>
      <c r="K333" s="16">
        <f>IFERROR($I333-$J333,"")</f>
        <v/>
      </c>
      <c r="L333" s="15">
        <f>IFERROR($K333/$I333,"")</f>
        <v/>
      </c>
    </row>
    <row r="334" ht="15" customHeight="1" s="27">
      <c r="A334" s="148" t="n">
        <v>46232</v>
      </c>
      <c r="B334" s="147" t="inlineStr">
        <is>
          <t>SKU-038</t>
        </is>
      </c>
      <c r="C334" s="13">
        <f>IFERROR(INDEX(Inventario!$B$5:$B$124,MATCH($B334,Inventario!$A$5:$A$124,0)),"")</f>
        <v/>
      </c>
      <c r="D334" s="13">
        <f>IFERROR(INDEX(Inventario!$D$5:$D$124,MATCH($B334,Inventario!$A$5:$A$124,0)),"")</f>
        <v/>
      </c>
      <c r="E334" s="150" t="n">
        <v>2</v>
      </c>
      <c r="F334" s="16">
        <f>IFERROR(INDEX(Inventario!$I$5:$I$124,MATCH($B334,Inventario!$A$5:$A$124,0)),"")</f>
        <v/>
      </c>
      <c r="G334" s="152" t="n">
        <v>0.4</v>
      </c>
      <c r="H334" s="16">
        <f>IFERROR($F334*(1-$G334),"")</f>
        <v/>
      </c>
      <c r="I334" s="16">
        <f>IFERROR($E334*$H334,"")</f>
        <v/>
      </c>
      <c r="J334" s="16">
        <f>IFERROR($E334*INDEX(Inventario!$H$5:$H$124,MATCH($B334,Inventario!$A$5:$A$124,0)),"")</f>
        <v/>
      </c>
      <c r="K334" s="16">
        <f>IFERROR($I334-$J334,"")</f>
        <v/>
      </c>
      <c r="L334" s="15">
        <f>IFERROR($K334/$I334,"")</f>
        <v/>
      </c>
    </row>
    <row r="335" ht="15" customHeight="1" s="27">
      <c r="A335" s="148" t="n">
        <v>46232</v>
      </c>
      <c r="B335" s="147" t="inlineStr">
        <is>
          <t>SKU-040</t>
        </is>
      </c>
      <c r="C335" s="13">
        <f>IFERROR(INDEX(Inventario!$B$5:$B$124,MATCH($B335,Inventario!$A$5:$A$124,0)),"")</f>
        <v/>
      </c>
      <c r="D335" s="13">
        <f>IFERROR(INDEX(Inventario!$D$5:$D$124,MATCH($B335,Inventario!$A$5:$A$124,0)),"")</f>
        <v/>
      </c>
      <c r="E335" s="150" t="n">
        <v>1</v>
      </c>
      <c r="F335" s="16">
        <f>IFERROR(INDEX(Inventario!$I$5:$I$124,MATCH($B335,Inventario!$A$5:$A$124,0)),"")</f>
        <v/>
      </c>
      <c r="G335" s="152" t="n">
        <v>0.1</v>
      </c>
      <c r="H335" s="16">
        <f>IFERROR($F335*(1-$G335),"")</f>
        <v/>
      </c>
      <c r="I335" s="16">
        <f>IFERROR($E335*$H335,"")</f>
        <v/>
      </c>
      <c r="J335" s="16">
        <f>IFERROR($E335*INDEX(Inventario!$H$5:$H$124,MATCH($B335,Inventario!$A$5:$A$124,0)),"")</f>
        <v/>
      </c>
      <c r="K335" s="16">
        <f>IFERROR($I335-$J335,"")</f>
        <v/>
      </c>
      <c r="L335" s="15">
        <f>IFERROR($K335/$I335,"")</f>
        <v/>
      </c>
    </row>
    <row r="336" ht="15" customHeight="1" s="27">
      <c r="A336" s="148" t="n">
        <v>46233</v>
      </c>
      <c r="B336" s="147" t="inlineStr">
        <is>
          <t>SKU-003</t>
        </is>
      </c>
      <c r="C336" s="13">
        <f>IFERROR(INDEX(Inventario!$B$5:$B$124,MATCH($B336,Inventario!$A$5:$A$124,0)),"")</f>
        <v/>
      </c>
      <c r="D336" s="13">
        <f>IFERROR(INDEX(Inventario!$D$5:$D$124,MATCH($B336,Inventario!$A$5:$A$124,0)),"")</f>
        <v/>
      </c>
      <c r="E336" s="150" t="n">
        <v>1</v>
      </c>
      <c r="F336" s="16">
        <f>IFERROR(INDEX(Inventario!$I$5:$I$124,MATCH($B336,Inventario!$A$5:$A$124,0)),"")</f>
        <v/>
      </c>
      <c r="G336" s="152" t="n">
        <v>0</v>
      </c>
      <c r="H336" s="16">
        <f>IFERROR($F336*(1-$G336),"")</f>
        <v/>
      </c>
      <c r="I336" s="16">
        <f>IFERROR($E336*$H336,"")</f>
        <v/>
      </c>
      <c r="J336" s="16">
        <f>IFERROR($E336*INDEX(Inventario!$H$5:$H$124,MATCH($B336,Inventario!$A$5:$A$124,0)),"")</f>
        <v/>
      </c>
      <c r="K336" s="16">
        <f>IFERROR($I336-$J336,"")</f>
        <v/>
      </c>
      <c r="L336" s="15">
        <f>IFERROR($K336/$I336,"")</f>
        <v/>
      </c>
    </row>
    <row r="337" ht="15" customHeight="1" s="27">
      <c r="A337" s="148" t="n">
        <v>46233</v>
      </c>
      <c r="B337" s="147" t="inlineStr">
        <is>
          <t>SKU-006</t>
        </is>
      </c>
      <c r="C337" s="13">
        <f>IFERROR(INDEX(Inventario!$B$5:$B$124,MATCH($B337,Inventario!$A$5:$A$124,0)),"")</f>
        <v/>
      </c>
      <c r="D337" s="13">
        <f>IFERROR(INDEX(Inventario!$D$5:$D$124,MATCH($B337,Inventario!$A$5:$A$124,0)),"")</f>
        <v/>
      </c>
      <c r="E337" s="150" t="n">
        <v>3</v>
      </c>
      <c r="F337" s="16">
        <f>IFERROR(INDEX(Inventario!$I$5:$I$124,MATCH($B337,Inventario!$A$5:$A$124,0)),"")</f>
        <v/>
      </c>
      <c r="G337" s="152" t="n">
        <v>0</v>
      </c>
      <c r="H337" s="16">
        <f>IFERROR($F337*(1-$G337),"")</f>
        <v/>
      </c>
      <c r="I337" s="16">
        <f>IFERROR($E337*$H337,"")</f>
        <v/>
      </c>
      <c r="J337" s="16">
        <f>IFERROR($E337*INDEX(Inventario!$H$5:$H$124,MATCH($B337,Inventario!$A$5:$A$124,0)),"")</f>
        <v/>
      </c>
      <c r="K337" s="16">
        <f>IFERROR($I337-$J337,"")</f>
        <v/>
      </c>
      <c r="L337" s="15">
        <f>IFERROR($K337/$I337,"")</f>
        <v/>
      </c>
    </row>
    <row r="338" ht="15" customHeight="1" s="27">
      <c r="A338" s="148" t="n">
        <v>46233</v>
      </c>
      <c r="B338" s="147" t="inlineStr">
        <is>
          <t>SKU-013</t>
        </is>
      </c>
      <c r="C338" s="13">
        <f>IFERROR(INDEX(Inventario!$B$5:$B$124,MATCH($B338,Inventario!$A$5:$A$124,0)),"")</f>
        <v/>
      </c>
      <c r="D338" s="13">
        <f>IFERROR(INDEX(Inventario!$D$5:$D$124,MATCH($B338,Inventario!$A$5:$A$124,0)),"")</f>
        <v/>
      </c>
      <c r="E338" s="150" t="n">
        <v>2</v>
      </c>
      <c r="F338" s="16">
        <f>IFERROR(INDEX(Inventario!$I$5:$I$124,MATCH($B338,Inventario!$A$5:$A$124,0)),"")</f>
        <v/>
      </c>
      <c r="G338" s="152" t="n">
        <v>0</v>
      </c>
      <c r="H338" s="16">
        <f>IFERROR($F338*(1-$G338),"")</f>
        <v/>
      </c>
      <c r="I338" s="16">
        <f>IFERROR($E338*$H338,"")</f>
        <v/>
      </c>
      <c r="J338" s="16">
        <f>IFERROR($E338*INDEX(Inventario!$H$5:$H$124,MATCH($B338,Inventario!$A$5:$A$124,0)),"")</f>
        <v/>
      </c>
      <c r="K338" s="16">
        <f>IFERROR($I338-$J338,"")</f>
        <v/>
      </c>
      <c r="L338" s="15">
        <f>IFERROR($K338/$I338,"")</f>
        <v/>
      </c>
    </row>
    <row r="339" ht="15" customHeight="1" s="27">
      <c r="A339" s="148" t="n">
        <v>46233</v>
      </c>
      <c r="B339" s="147" t="inlineStr">
        <is>
          <t>SKU-017</t>
        </is>
      </c>
      <c r="C339" s="13">
        <f>IFERROR(INDEX(Inventario!$B$5:$B$124,MATCH($B339,Inventario!$A$5:$A$124,0)),"")</f>
        <v/>
      </c>
      <c r="D339" s="13">
        <f>IFERROR(INDEX(Inventario!$D$5:$D$124,MATCH($B339,Inventario!$A$5:$A$124,0)),"")</f>
        <v/>
      </c>
      <c r="E339" s="150" t="n">
        <v>1</v>
      </c>
      <c r="F339" s="16">
        <f>IFERROR(INDEX(Inventario!$I$5:$I$124,MATCH($B339,Inventario!$A$5:$A$124,0)),"")</f>
        <v/>
      </c>
      <c r="G339" s="152" t="n">
        <v>0.1</v>
      </c>
      <c r="H339" s="16">
        <f>IFERROR($F339*(1-$G339),"")</f>
        <v/>
      </c>
      <c r="I339" s="16">
        <f>IFERROR($E339*$H339,"")</f>
        <v/>
      </c>
      <c r="J339" s="16">
        <f>IFERROR($E339*INDEX(Inventario!$H$5:$H$124,MATCH($B339,Inventario!$A$5:$A$124,0)),"")</f>
        <v/>
      </c>
      <c r="K339" s="16">
        <f>IFERROR($I339-$J339,"")</f>
        <v/>
      </c>
      <c r="L339" s="15">
        <f>IFERROR($K339/$I339,"")</f>
        <v/>
      </c>
    </row>
    <row r="340" ht="15" customHeight="1" s="27">
      <c r="A340" s="148" t="n">
        <v>46233</v>
      </c>
      <c r="B340" s="147" t="inlineStr">
        <is>
          <t>SKU-020</t>
        </is>
      </c>
      <c r="C340" s="13">
        <f>IFERROR(INDEX(Inventario!$B$5:$B$124,MATCH($B340,Inventario!$A$5:$A$124,0)),"")</f>
        <v/>
      </c>
      <c r="D340" s="13">
        <f>IFERROR(INDEX(Inventario!$D$5:$D$124,MATCH($B340,Inventario!$A$5:$A$124,0)),"")</f>
        <v/>
      </c>
      <c r="E340" s="150" t="n">
        <v>1</v>
      </c>
      <c r="F340" s="16">
        <f>IFERROR(INDEX(Inventario!$I$5:$I$124,MATCH($B340,Inventario!$A$5:$A$124,0)),"")</f>
        <v/>
      </c>
      <c r="G340" s="152" t="n">
        <v>0.3</v>
      </c>
      <c r="H340" s="16">
        <f>IFERROR($F340*(1-$G340),"")</f>
        <v/>
      </c>
      <c r="I340" s="16">
        <f>IFERROR($E340*$H340,"")</f>
        <v/>
      </c>
      <c r="J340" s="16">
        <f>IFERROR($E340*INDEX(Inventario!$H$5:$H$124,MATCH($B340,Inventario!$A$5:$A$124,0)),"")</f>
        <v/>
      </c>
      <c r="K340" s="16">
        <f>IFERROR($I340-$J340,"")</f>
        <v/>
      </c>
      <c r="L340" s="15">
        <f>IFERROR($K340/$I340,"")</f>
        <v/>
      </c>
    </row>
    <row r="341" ht="15" customHeight="1" s="27">
      <c r="A341" s="148" t="n">
        <v>46233</v>
      </c>
      <c r="B341" s="147" t="inlineStr">
        <is>
          <t>SKU-025</t>
        </is>
      </c>
      <c r="C341" s="13">
        <f>IFERROR(INDEX(Inventario!$B$5:$B$124,MATCH($B341,Inventario!$A$5:$A$124,0)),"")</f>
        <v/>
      </c>
      <c r="D341" s="13">
        <f>IFERROR(INDEX(Inventario!$D$5:$D$124,MATCH($B341,Inventario!$A$5:$A$124,0)),"")</f>
        <v/>
      </c>
      <c r="E341" s="150" t="n">
        <v>2</v>
      </c>
      <c r="F341" s="16">
        <f>IFERROR(INDEX(Inventario!$I$5:$I$124,MATCH($B341,Inventario!$A$5:$A$124,0)),"")</f>
        <v/>
      </c>
      <c r="G341" s="152" t="n">
        <v>0</v>
      </c>
      <c r="H341" s="16">
        <f>IFERROR($F341*(1-$G341),"")</f>
        <v/>
      </c>
      <c r="I341" s="16">
        <f>IFERROR($E341*$H341,"")</f>
        <v/>
      </c>
      <c r="J341" s="16">
        <f>IFERROR($E341*INDEX(Inventario!$H$5:$H$124,MATCH($B341,Inventario!$A$5:$A$124,0)),"")</f>
        <v/>
      </c>
      <c r="K341" s="16">
        <f>IFERROR($I341-$J341,"")</f>
        <v/>
      </c>
      <c r="L341" s="15">
        <f>IFERROR($K341/$I341,"")</f>
        <v/>
      </c>
    </row>
    <row r="342" ht="15" customHeight="1" s="27">
      <c r="A342" s="148" t="n">
        <v>46233</v>
      </c>
      <c r="B342" s="147" t="inlineStr">
        <is>
          <t>SKU-027</t>
        </is>
      </c>
      <c r="C342" s="13">
        <f>IFERROR(INDEX(Inventario!$B$5:$B$124,MATCH($B342,Inventario!$A$5:$A$124,0)),"")</f>
        <v/>
      </c>
      <c r="D342" s="13">
        <f>IFERROR(INDEX(Inventario!$D$5:$D$124,MATCH($B342,Inventario!$A$5:$A$124,0)),"")</f>
        <v/>
      </c>
      <c r="E342" s="150" t="n">
        <v>1</v>
      </c>
      <c r="F342" s="16">
        <f>IFERROR(INDEX(Inventario!$I$5:$I$124,MATCH($B342,Inventario!$A$5:$A$124,0)),"")</f>
        <v/>
      </c>
      <c r="G342" s="152" t="n">
        <v>0</v>
      </c>
      <c r="H342" s="16">
        <f>IFERROR($F342*(1-$G342),"")</f>
        <v/>
      </c>
      <c r="I342" s="16">
        <f>IFERROR($E342*$H342,"")</f>
        <v/>
      </c>
      <c r="J342" s="16">
        <f>IFERROR($E342*INDEX(Inventario!$H$5:$H$124,MATCH($B342,Inventario!$A$5:$A$124,0)),"")</f>
        <v/>
      </c>
      <c r="K342" s="16">
        <f>IFERROR($I342-$J342,"")</f>
        <v/>
      </c>
      <c r="L342" s="15">
        <f>IFERROR($K342/$I342,"")</f>
        <v/>
      </c>
    </row>
    <row r="343" ht="15" customHeight="1" s="27">
      <c r="A343" s="148" t="n">
        <v>46233</v>
      </c>
      <c r="B343" s="147" t="inlineStr">
        <is>
          <t>SKU-035</t>
        </is>
      </c>
      <c r="C343" s="13">
        <f>IFERROR(INDEX(Inventario!$B$5:$B$124,MATCH($B343,Inventario!$A$5:$A$124,0)),"")</f>
        <v/>
      </c>
      <c r="D343" s="13">
        <f>IFERROR(INDEX(Inventario!$D$5:$D$124,MATCH($B343,Inventario!$A$5:$A$124,0)),"")</f>
        <v/>
      </c>
      <c r="E343" s="150" t="n">
        <v>1</v>
      </c>
      <c r="F343" s="16">
        <f>IFERROR(INDEX(Inventario!$I$5:$I$124,MATCH($B343,Inventario!$A$5:$A$124,0)),"")</f>
        <v/>
      </c>
      <c r="G343" s="152" t="n">
        <v>0.1</v>
      </c>
      <c r="H343" s="16">
        <f>IFERROR($F343*(1-$G343),"")</f>
        <v/>
      </c>
      <c r="I343" s="16">
        <f>IFERROR($E343*$H343,"")</f>
        <v/>
      </c>
      <c r="J343" s="16">
        <f>IFERROR($E343*INDEX(Inventario!$H$5:$H$124,MATCH($B343,Inventario!$A$5:$A$124,0)),"")</f>
        <v/>
      </c>
      <c r="K343" s="16">
        <f>IFERROR($I343-$J343,"")</f>
        <v/>
      </c>
      <c r="L343" s="15">
        <f>IFERROR($K343/$I343,"")</f>
        <v/>
      </c>
    </row>
    <row r="344" ht="15" customHeight="1" s="27">
      <c r="A344" s="148" t="n">
        <v>46233</v>
      </c>
      <c r="B344" s="147" t="inlineStr">
        <is>
          <t>SKU-040</t>
        </is>
      </c>
      <c r="C344" s="13">
        <f>IFERROR(INDEX(Inventario!$B$5:$B$124,MATCH($B344,Inventario!$A$5:$A$124,0)),"")</f>
        <v/>
      </c>
      <c r="D344" s="13">
        <f>IFERROR(INDEX(Inventario!$D$5:$D$124,MATCH($B344,Inventario!$A$5:$A$124,0)),"")</f>
        <v/>
      </c>
      <c r="E344" s="150" t="n">
        <v>1</v>
      </c>
      <c r="F344" s="16">
        <f>IFERROR(INDEX(Inventario!$I$5:$I$124,MATCH($B344,Inventario!$A$5:$A$124,0)),"")</f>
        <v/>
      </c>
      <c r="G344" s="152" t="n">
        <v>0.1</v>
      </c>
      <c r="H344" s="16">
        <f>IFERROR($F344*(1-$G344),"")</f>
        <v/>
      </c>
      <c r="I344" s="16">
        <f>IFERROR($E344*$H344,"")</f>
        <v/>
      </c>
      <c r="J344" s="16">
        <f>IFERROR($E344*INDEX(Inventario!$H$5:$H$124,MATCH($B344,Inventario!$A$5:$A$124,0)),"")</f>
        <v/>
      </c>
      <c r="K344" s="16">
        <f>IFERROR($I344-$J344,"")</f>
        <v/>
      </c>
      <c r="L344" s="15">
        <f>IFERROR($K344/$I344,"")</f>
        <v/>
      </c>
    </row>
    <row r="345" ht="15" customHeight="1" s="27">
      <c r="A345" s="11" t="n"/>
      <c r="B345" s="9" t="n"/>
      <c r="C345" s="13">
        <f>IFERROR(INDEX(Inventario!$B$5:$B$124,MATCH($B345,Inventario!$A$5:$A$124,0)),"")</f>
        <v/>
      </c>
      <c r="D345" s="13">
        <f>IFERROR(INDEX(Inventario!$D$5:$D$124,MATCH($B345,Inventario!$A$5:$A$124,0)),"")</f>
        <v/>
      </c>
      <c r="E345" s="9" t="n"/>
      <c r="F345" s="16">
        <f>IFERROR(INDEX(Inventario!$I$5:$I$124,MATCH($B345,Inventario!$A$5:$A$124,0)),"")</f>
        <v/>
      </c>
      <c r="G345" s="17" t="n"/>
      <c r="H345" s="16">
        <f>IFERROR($F345*(1-$G345),"")</f>
        <v/>
      </c>
      <c r="I345" s="16">
        <f>IFERROR($E345*$H345,"")</f>
        <v/>
      </c>
      <c r="J345" s="16">
        <f>IFERROR($E345*INDEX(Inventario!$H$5:$H$124,MATCH($B345,Inventario!$A$5:$A$124,0)),"")</f>
        <v/>
      </c>
      <c r="K345" s="16">
        <f>IFERROR($I345-$J345,"")</f>
        <v/>
      </c>
      <c r="L345" s="15">
        <f>IFERROR($K345/$I345,"")</f>
        <v/>
      </c>
    </row>
    <row r="346" ht="15" customHeight="1" s="27">
      <c r="A346" s="11" t="n"/>
      <c r="B346" s="9" t="n"/>
      <c r="C346" s="13">
        <f>IFERROR(INDEX(Inventario!$B$5:$B$124,MATCH($B346,Inventario!$A$5:$A$124,0)),"")</f>
        <v/>
      </c>
      <c r="D346" s="13">
        <f>IFERROR(INDEX(Inventario!$D$5:$D$124,MATCH($B346,Inventario!$A$5:$A$124,0)),"")</f>
        <v/>
      </c>
      <c r="E346" s="9" t="n"/>
      <c r="F346" s="16">
        <f>IFERROR(INDEX(Inventario!$I$5:$I$124,MATCH($B346,Inventario!$A$5:$A$124,0)),"")</f>
        <v/>
      </c>
      <c r="G346" s="17" t="n"/>
      <c r="H346" s="16">
        <f>IFERROR($F346*(1-$G346),"")</f>
        <v/>
      </c>
      <c r="I346" s="16">
        <f>IFERROR($E346*$H346,"")</f>
        <v/>
      </c>
      <c r="J346" s="16">
        <f>IFERROR($E346*INDEX(Inventario!$H$5:$H$124,MATCH($B346,Inventario!$A$5:$A$124,0)),"")</f>
        <v/>
      </c>
      <c r="K346" s="16">
        <f>IFERROR($I346-$J346,"")</f>
        <v/>
      </c>
      <c r="L346" s="15">
        <f>IFERROR($K346/$I346,"")</f>
        <v/>
      </c>
    </row>
    <row r="347" ht="15" customHeight="1" s="27">
      <c r="A347" s="11" t="n"/>
      <c r="B347" s="9" t="n"/>
      <c r="C347" s="13">
        <f>IFERROR(INDEX(Inventario!$B$5:$B$124,MATCH($B347,Inventario!$A$5:$A$124,0)),"")</f>
        <v/>
      </c>
      <c r="D347" s="13">
        <f>IFERROR(INDEX(Inventario!$D$5:$D$124,MATCH($B347,Inventario!$A$5:$A$124,0)),"")</f>
        <v/>
      </c>
      <c r="E347" s="9" t="n"/>
      <c r="F347" s="16">
        <f>IFERROR(INDEX(Inventario!$I$5:$I$124,MATCH($B347,Inventario!$A$5:$A$124,0)),"")</f>
        <v/>
      </c>
      <c r="G347" s="17" t="n"/>
      <c r="H347" s="16">
        <f>IFERROR($F347*(1-$G347),"")</f>
        <v/>
      </c>
      <c r="I347" s="16">
        <f>IFERROR($E347*$H347,"")</f>
        <v/>
      </c>
      <c r="J347" s="16">
        <f>IFERROR($E347*INDEX(Inventario!$H$5:$H$124,MATCH($B347,Inventario!$A$5:$A$124,0)),"")</f>
        <v/>
      </c>
      <c r="K347" s="16">
        <f>IFERROR($I347-$J347,"")</f>
        <v/>
      </c>
      <c r="L347" s="15">
        <f>IFERROR($K347/$I347,"")</f>
        <v/>
      </c>
    </row>
    <row r="348" ht="15" customHeight="1" s="27">
      <c r="A348" s="11" t="n"/>
      <c r="B348" s="9" t="n"/>
      <c r="C348" s="13">
        <f>IFERROR(INDEX(Inventario!$B$5:$B$124,MATCH($B348,Inventario!$A$5:$A$124,0)),"")</f>
        <v/>
      </c>
      <c r="D348" s="13">
        <f>IFERROR(INDEX(Inventario!$D$5:$D$124,MATCH($B348,Inventario!$A$5:$A$124,0)),"")</f>
        <v/>
      </c>
      <c r="E348" s="9" t="n"/>
      <c r="F348" s="16">
        <f>IFERROR(INDEX(Inventario!$I$5:$I$124,MATCH($B348,Inventario!$A$5:$A$124,0)),"")</f>
        <v/>
      </c>
      <c r="G348" s="17" t="n"/>
      <c r="H348" s="16">
        <f>IFERROR($F348*(1-$G348),"")</f>
        <v/>
      </c>
      <c r="I348" s="16">
        <f>IFERROR($E348*$H348,"")</f>
        <v/>
      </c>
      <c r="J348" s="16">
        <f>IFERROR($E348*INDEX(Inventario!$H$5:$H$124,MATCH($B348,Inventario!$A$5:$A$124,0)),"")</f>
        <v/>
      </c>
      <c r="K348" s="16">
        <f>IFERROR($I348-$J348,"")</f>
        <v/>
      </c>
      <c r="L348" s="15">
        <f>IFERROR($K348/$I348,"")</f>
        <v/>
      </c>
    </row>
    <row r="349" ht="15" customHeight="1" s="27">
      <c r="A349" s="11" t="n"/>
      <c r="B349" s="9" t="n"/>
      <c r="C349" s="13">
        <f>IFERROR(INDEX(Inventario!$B$5:$B$124,MATCH($B349,Inventario!$A$5:$A$124,0)),"")</f>
        <v/>
      </c>
      <c r="D349" s="13">
        <f>IFERROR(INDEX(Inventario!$D$5:$D$124,MATCH($B349,Inventario!$A$5:$A$124,0)),"")</f>
        <v/>
      </c>
      <c r="E349" s="9" t="n"/>
      <c r="F349" s="16">
        <f>IFERROR(INDEX(Inventario!$I$5:$I$124,MATCH($B349,Inventario!$A$5:$A$124,0)),"")</f>
        <v/>
      </c>
      <c r="G349" s="17" t="n"/>
      <c r="H349" s="16">
        <f>IFERROR($F349*(1-$G349),"")</f>
        <v/>
      </c>
      <c r="I349" s="16">
        <f>IFERROR($E349*$H349,"")</f>
        <v/>
      </c>
      <c r="J349" s="16">
        <f>IFERROR($E349*INDEX(Inventario!$H$5:$H$124,MATCH($B349,Inventario!$A$5:$A$124,0)),"")</f>
        <v/>
      </c>
      <c r="K349" s="16">
        <f>IFERROR($I349-$J349,"")</f>
        <v/>
      </c>
      <c r="L349" s="15">
        <f>IFERROR($K349/$I349,"")</f>
        <v/>
      </c>
    </row>
    <row r="350" ht="15" customHeight="1" s="27">
      <c r="A350" s="11" t="n"/>
      <c r="B350" s="9" t="n"/>
      <c r="C350" s="13">
        <f>IFERROR(INDEX(Inventario!$B$5:$B$124,MATCH($B350,Inventario!$A$5:$A$124,0)),"")</f>
        <v/>
      </c>
      <c r="D350" s="13">
        <f>IFERROR(INDEX(Inventario!$D$5:$D$124,MATCH($B350,Inventario!$A$5:$A$124,0)),"")</f>
        <v/>
      </c>
      <c r="E350" s="9" t="n"/>
      <c r="F350" s="16">
        <f>IFERROR(INDEX(Inventario!$I$5:$I$124,MATCH($B350,Inventario!$A$5:$A$124,0)),"")</f>
        <v/>
      </c>
      <c r="G350" s="17" t="n"/>
      <c r="H350" s="16">
        <f>IFERROR($F350*(1-$G350),"")</f>
        <v/>
      </c>
      <c r="I350" s="16">
        <f>IFERROR($E350*$H350,"")</f>
        <v/>
      </c>
      <c r="J350" s="16">
        <f>IFERROR($E350*INDEX(Inventario!$H$5:$H$124,MATCH($B350,Inventario!$A$5:$A$124,0)),"")</f>
        <v/>
      </c>
      <c r="K350" s="16">
        <f>IFERROR($I350-$J350,"")</f>
        <v/>
      </c>
      <c r="L350" s="15">
        <f>IFERROR($K350/$I350,"")</f>
        <v/>
      </c>
    </row>
    <row r="351" ht="15" customHeight="1" s="27">
      <c r="A351" s="11" t="n"/>
      <c r="B351" s="9" t="n"/>
      <c r="C351" s="13">
        <f>IFERROR(INDEX(Inventario!$B$5:$B$124,MATCH($B351,Inventario!$A$5:$A$124,0)),"")</f>
        <v/>
      </c>
      <c r="D351" s="13">
        <f>IFERROR(INDEX(Inventario!$D$5:$D$124,MATCH($B351,Inventario!$A$5:$A$124,0)),"")</f>
        <v/>
      </c>
      <c r="E351" s="9" t="n"/>
      <c r="F351" s="16">
        <f>IFERROR(INDEX(Inventario!$I$5:$I$124,MATCH($B351,Inventario!$A$5:$A$124,0)),"")</f>
        <v/>
      </c>
      <c r="G351" s="17" t="n"/>
      <c r="H351" s="16">
        <f>IFERROR($F351*(1-$G351),"")</f>
        <v/>
      </c>
      <c r="I351" s="16">
        <f>IFERROR($E351*$H351,"")</f>
        <v/>
      </c>
      <c r="J351" s="16">
        <f>IFERROR($E351*INDEX(Inventario!$H$5:$H$124,MATCH($B351,Inventario!$A$5:$A$124,0)),"")</f>
        <v/>
      </c>
      <c r="K351" s="16">
        <f>IFERROR($I351-$J351,"")</f>
        <v/>
      </c>
      <c r="L351" s="15">
        <f>IFERROR($K351/$I351,"")</f>
        <v/>
      </c>
    </row>
    <row r="352" ht="15" customHeight="1" s="27">
      <c r="A352" s="11" t="n"/>
      <c r="B352" s="9" t="n"/>
      <c r="C352" s="13">
        <f>IFERROR(INDEX(Inventario!$B$5:$B$124,MATCH($B352,Inventario!$A$5:$A$124,0)),"")</f>
        <v/>
      </c>
      <c r="D352" s="13">
        <f>IFERROR(INDEX(Inventario!$D$5:$D$124,MATCH($B352,Inventario!$A$5:$A$124,0)),"")</f>
        <v/>
      </c>
      <c r="E352" s="9" t="n"/>
      <c r="F352" s="16">
        <f>IFERROR(INDEX(Inventario!$I$5:$I$124,MATCH($B352,Inventario!$A$5:$A$124,0)),"")</f>
        <v/>
      </c>
      <c r="G352" s="17" t="n"/>
      <c r="H352" s="16">
        <f>IFERROR($F352*(1-$G352),"")</f>
        <v/>
      </c>
      <c r="I352" s="16">
        <f>IFERROR($E352*$H352,"")</f>
        <v/>
      </c>
      <c r="J352" s="16">
        <f>IFERROR($E352*INDEX(Inventario!$H$5:$H$124,MATCH($B352,Inventario!$A$5:$A$124,0)),"")</f>
        <v/>
      </c>
      <c r="K352" s="16">
        <f>IFERROR($I352-$J352,"")</f>
        <v/>
      </c>
      <c r="L352" s="15">
        <f>IFERROR($K352/$I352,"")</f>
        <v/>
      </c>
    </row>
    <row r="353" ht="15" customHeight="1" s="27">
      <c r="A353" s="11" t="n"/>
      <c r="B353" s="9" t="n"/>
      <c r="C353" s="13">
        <f>IFERROR(INDEX(Inventario!$B$5:$B$124,MATCH($B353,Inventario!$A$5:$A$124,0)),"")</f>
        <v/>
      </c>
      <c r="D353" s="13">
        <f>IFERROR(INDEX(Inventario!$D$5:$D$124,MATCH($B353,Inventario!$A$5:$A$124,0)),"")</f>
        <v/>
      </c>
      <c r="E353" s="9" t="n"/>
      <c r="F353" s="16">
        <f>IFERROR(INDEX(Inventario!$I$5:$I$124,MATCH($B353,Inventario!$A$5:$A$124,0)),"")</f>
        <v/>
      </c>
      <c r="G353" s="17" t="n"/>
      <c r="H353" s="16">
        <f>IFERROR($F353*(1-$G353),"")</f>
        <v/>
      </c>
      <c r="I353" s="16">
        <f>IFERROR($E353*$H353,"")</f>
        <v/>
      </c>
      <c r="J353" s="16">
        <f>IFERROR($E353*INDEX(Inventario!$H$5:$H$124,MATCH($B353,Inventario!$A$5:$A$124,0)),"")</f>
        <v/>
      </c>
      <c r="K353" s="16">
        <f>IFERROR($I353-$J353,"")</f>
        <v/>
      </c>
      <c r="L353" s="15">
        <f>IFERROR($K353/$I353,"")</f>
        <v/>
      </c>
    </row>
    <row r="354" ht="15" customHeight="1" s="27">
      <c r="A354" s="11" t="n"/>
      <c r="B354" s="9" t="n"/>
      <c r="C354" s="13">
        <f>IFERROR(INDEX(Inventario!$B$5:$B$124,MATCH($B354,Inventario!$A$5:$A$124,0)),"")</f>
        <v/>
      </c>
      <c r="D354" s="13">
        <f>IFERROR(INDEX(Inventario!$D$5:$D$124,MATCH($B354,Inventario!$A$5:$A$124,0)),"")</f>
        <v/>
      </c>
      <c r="E354" s="9" t="n"/>
      <c r="F354" s="16">
        <f>IFERROR(INDEX(Inventario!$I$5:$I$124,MATCH($B354,Inventario!$A$5:$A$124,0)),"")</f>
        <v/>
      </c>
      <c r="G354" s="17" t="n"/>
      <c r="H354" s="16">
        <f>IFERROR($F354*(1-$G354),"")</f>
        <v/>
      </c>
      <c r="I354" s="16">
        <f>IFERROR($E354*$H354,"")</f>
        <v/>
      </c>
      <c r="J354" s="16">
        <f>IFERROR($E354*INDEX(Inventario!$H$5:$H$124,MATCH($B354,Inventario!$A$5:$A$124,0)),"")</f>
        <v/>
      </c>
      <c r="K354" s="16">
        <f>IFERROR($I354-$J354,"")</f>
        <v/>
      </c>
      <c r="L354" s="15">
        <f>IFERROR($K354/$I354,"")</f>
        <v/>
      </c>
    </row>
    <row r="355" ht="15" customHeight="1" s="27">
      <c r="A355" s="11" t="n"/>
      <c r="B355" s="9" t="n"/>
      <c r="C355" s="13">
        <f>IFERROR(INDEX(Inventario!$B$5:$B$124,MATCH($B355,Inventario!$A$5:$A$124,0)),"")</f>
        <v/>
      </c>
      <c r="D355" s="13">
        <f>IFERROR(INDEX(Inventario!$D$5:$D$124,MATCH($B355,Inventario!$A$5:$A$124,0)),"")</f>
        <v/>
      </c>
      <c r="E355" s="9" t="n"/>
      <c r="F355" s="16">
        <f>IFERROR(INDEX(Inventario!$I$5:$I$124,MATCH($B355,Inventario!$A$5:$A$124,0)),"")</f>
        <v/>
      </c>
      <c r="G355" s="17" t="n"/>
      <c r="H355" s="16">
        <f>IFERROR($F355*(1-$G355),"")</f>
        <v/>
      </c>
      <c r="I355" s="16">
        <f>IFERROR($E355*$H355,"")</f>
        <v/>
      </c>
      <c r="J355" s="16">
        <f>IFERROR($E355*INDEX(Inventario!$H$5:$H$124,MATCH($B355,Inventario!$A$5:$A$124,0)),"")</f>
        <v/>
      </c>
      <c r="K355" s="16">
        <f>IFERROR($I355-$J355,"")</f>
        <v/>
      </c>
      <c r="L355" s="15">
        <f>IFERROR($K355/$I355,"")</f>
        <v/>
      </c>
    </row>
    <row r="356" ht="15" customHeight="1" s="27">
      <c r="A356" s="11" t="n"/>
      <c r="B356" s="9" t="n"/>
      <c r="C356" s="13">
        <f>IFERROR(INDEX(Inventario!$B$5:$B$124,MATCH($B356,Inventario!$A$5:$A$124,0)),"")</f>
        <v/>
      </c>
      <c r="D356" s="13">
        <f>IFERROR(INDEX(Inventario!$D$5:$D$124,MATCH($B356,Inventario!$A$5:$A$124,0)),"")</f>
        <v/>
      </c>
      <c r="E356" s="9" t="n"/>
      <c r="F356" s="16">
        <f>IFERROR(INDEX(Inventario!$I$5:$I$124,MATCH($B356,Inventario!$A$5:$A$124,0)),"")</f>
        <v/>
      </c>
      <c r="G356" s="17" t="n"/>
      <c r="H356" s="16">
        <f>IFERROR($F356*(1-$G356),"")</f>
        <v/>
      </c>
      <c r="I356" s="16">
        <f>IFERROR($E356*$H356,"")</f>
        <v/>
      </c>
      <c r="J356" s="16">
        <f>IFERROR($E356*INDEX(Inventario!$H$5:$H$124,MATCH($B356,Inventario!$A$5:$A$124,0)),"")</f>
        <v/>
      </c>
      <c r="K356" s="16">
        <f>IFERROR($I356-$J356,"")</f>
        <v/>
      </c>
      <c r="L356" s="15">
        <f>IFERROR($K356/$I356,"")</f>
        <v/>
      </c>
    </row>
    <row r="357" ht="15" customHeight="1" s="27">
      <c r="A357" s="11" t="n"/>
      <c r="B357" s="9" t="n"/>
      <c r="C357" s="13">
        <f>IFERROR(INDEX(Inventario!$B$5:$B$124,MATCH($B357,Inventario!$A$5:$A$124,0)),"")</f>
        <v/>
      </c>
      <c r="D357" s="13">
        <f>IFERROR(INDEX(Inventario!$D$5:$D$124,MATCH($B357,Inventario!$A$5:$A$124,0)),"")</f>
        <v/>
      </c>
      <c r="E357" s="9" t="n"/>
      <c r="F357" s="16">
        <f>IFERROR(INDEX(Inventario!$I$5:$I$124,MATCH($B357,Inventario!$A$5:$A$124,0)),"")</f>
        <v/>
      </c>
      <c r="G357" s="17" t="n"/>
      <c r="H357" s="16">
        <f>IFERROR($F357*(1-$G357),"")</f>
        <v/>
      </c>
      <c r="I357" s="16">
        <f>IFERROR($E357*$H357,"")</f>
        <v/>
      </c>
      <c r="J357" s="16">
        <f>IFERROR($E357*INDEX(Inventario!$H$5:$H$124,MATCH($B357,Inventario!$A$5:$A$124,0)),"")</f>
        <v/>
      </c>
      <c r="K357" s="16">
        <f>IFERROR($I357-$J357,"")</f>
        <v/>
      </c>
      <c r="L357" s="15">
        <f>IFERROR($K357/$I357,"")</f>
        <v/>
      </c>
    </row>
    <row r="358" ht="15" customHeight="1" s="27">
      <c r="A358" s="11" t="n"/>
      <c r="B358" s="9" t="n"/>
      <c r="C358" s="13">
        <f>IFERROR(INDEX(Inventario!$B$5:$B$124,MATCH($B358,Inventario!$A$5:$A$124,0)),"")</f>
        <v/>
      </c>
      <c r="D358" s="13">
        <f>IFERROR(INDEX(Inventario!$D$5:$D$124,MATCH($B358,Inventario!$A$5:$A$124,0)),"")</f>
        <v/>
      </c>
      <c r="E358" s="9" t="n"/>
      <c r="F358" s="16">
        <f>IFERROR(INDEX(Inventario!$I$5:$I$124,MATCH($B358,Inventario!$A$5:$A$124,0)),"")</f>
        <v/>
      </c>
      <c r="G358" s="17" t="n"/>
      <c r="H358" s="16">
        <f>IFERROR($F358*(1-$G358),"")</f>
        <v/>
      </c>
      <c r="I358" s="16">
        <f>IFERROR($E358*$H358,"")</f>
        <v/>
      </c>
      <c r="J358" s="16">
        <f>IFERROR($E358*INDEX(Inventario!$H$5:$H$124,MATCH($B358,Inventario!$A$5:$A$124,0)),"")</f>
        <v/>
      </c>
      <c r="K358" s="16">
        <f>IFERROR($I358-$J358,"")</f>
        <v/>
      </c>
      <c r="L358" s="15">
        <f>IFERROR($K358/$I358,"")</f>
        <v/>
      </c>
    </row>
    <row r="359" ht="15" customHeight="1" s="27">
      <c r="A359" s="11" t="n"/>
      <c r="B359" s="9" t="n"/>
      <c r="C359" s="13">
        <f>IFERROR(INDEX(Inventario!$B$5:$B$124,MATCH($B359,Inventario!$A$5:$A$124,0)),"")</f>
        <v/>
      </c>
      <c r="D359" s="13">
        <f>IFERROR(INDEX(Inventario!$D$5:$D$124,MATCH($B359,Inventario!$A$5:$A$124,0)),"")</f>
        <v/>
      </c>
      <c r="E359" s="9" t="n"/>
      <c r="F359" s="16">
        <f>IFERROR(INDEX(Inventario!$I$5:$I$124,MATCH($B359,Inventario!$A$5:$A$124,0)),"")</f>
        <v/>
      </c>
      <c r="G359" s="17" t="n"/>
      <c r="H359" s="16">
        <f>IFERROR($F359*(1-$G359),"")</f>
        <v/>
      </c>
      <c r="I359" s="16">
        <f>IFERROR($E359*$H359,"")</f>
        <v/>
      </c>
      <c r="J359" s="16">
        <f>IFERROR($E359*INDEX(Inventario!$H$5:$H$124,MATCH($B359,Inventario!$A$5:$A$124,0)),"")</f>
        <v/>
      </c>
      <c r="K359" s="16">
        <f>IFERROR($I359-$J359,"")</f>
        <v/>
      </c>
      <c r="L359" s="15">
        <f>IFERROR($K359/$I359,"")</f>
        <v/>
      </c>
    </row>
    <row r="360" ht="15" customHeight="1" s="27">
      <c r="A360" s="11" t="n"/>
      <c r="B360" s="9" t="n"/>
      <c r="C360" s="13">
        <f>IFERROR(INDEX(Inventario!$B$5:$B$124,MATCH($B360,Inventario!$A$5:$A$124,0)),"")</f>
        <v/>
      </c>
      <c r="D360" s="13">
        <f>IFERROR(INDEX(Inventario!$D$5:$D$124,MATCH($B360,Inventario!$A$5:$A$124,0)),"")</f>
        <v/>
      </c>
      <c r="E360" s="9" t="n"/>
      <c r="F360" s="16">
        <f>IFERROR(INDEX(Inventario!$I$5:$I$124,MATCH($B360,Inventario!$A$5:$A$124,0)),"")</f>
        <v/>
      </c>
      <c r="G360" s="17" t="n"/>
      <c r="H360" s="16">
        <f>IFERROR($F360*(1-$G360),"")</f>
        <v/>
      </c>
      <c r="I360" s="16">
        <f>IFERROR($E360*$H360,"")</f>
        <v/>
      </c>
      <c r="J360" s="16">
        <f>IFERROR($E360*INDEX(Inventario!$H$5:$H$124,MATCH($B360,Inventario!$A$5:$A$124,0)),"")</f>
        <v/>
      </c>
      <c r="K360" s="16">
        <f>IFERROR($I360-$J360,"")</f>
        <v/>
      </c>
      <c r="L360" s="15">
        <f>IFERROR($K360/$I360,"")</f>
        <v/>
      </c>
    </row>
    <row r="361" ht="15" customHeight="1" s="27">
      <c r="A361" s="11" t="n"/>
      <c r="B361" s="9" t="n"/>
      <c r="C361" s="13">
        <f>IFERROR(INDEX(Inventario!$B$5:$B$124,MATCH($B361,Inventario!$A$5:$A$124,0)),"")</f>
        <v/>
      </c>
      <c r="D361" s="13">
        <f>IFERROR(INDEX(Inventario!$D$5:$D$124,MATCH($B361,Inventario!$A$5:$A$124,0)),"")</f>
        <v/>
      </c>
      <c r="E361" s="9" t="n"/>
      <c r="F361" s="16">
        <f>IFERROR(INDEX(Inventario!$I$5:$I$124,MATCH($B361,Inventario!$A$5:$A$124,0)),"")</f>
        <v/>
      </c>
      <c r="G361" s="17" t="n"/>
      <c r="H361" s="16">
        <f>IFERROR($F361*(1-$G361),"")</f>
        <v/>
      </c>
      <c r="I361" s="16">
        <f>IFERROR($E361*$H361,"")</f>
        <v/>
      </c>
      <c r="J361" s="16">
        <f>IFERROR($E361*INDEX(Inventario!$H$5:$H$124,MATCH($B361,Inventario!$A$5:$A$124,0)),"")</f>
        <v/>
      </c>
      <c r="K361" s="16">
        <f>IFERROR($I361-$J361,"")</f>
        <v/>
      </c>
      <c r="L361" s="15">
        <f>IFERROR($K361/$I361,"")</f>
        <v/>
      </c>
    </row>
    <row r="362" ht="15" customHeight="1" s="27">
      <c r="A362" s="11" t="n"/>
      <c r="B362" s="9" t="n"/>
      <c r="C362" s="13">
        <f>IFERROR(INDEX(Inventario!$B$5:$B$124,MATCH($B362,Inventario!$A$5:$A$124,0)),"")</f>
        <v/>
      </c>
      <c r="D362" s="13">
        <f>IFERROR(INDEX(Inventario!$D$5:$D$124,MATCH($B362,Inventario!$A$5:$A$124,0)),"")</f>
        <v/>
      </c>
      <c r="E362" s="9" t="n"/>
      <c r="F362" s="16">
        <f>IFERROR(INDEX(Inventario!$I$5:$I$124,MATCH($B362,Inventario!$A$5:$A$124,0)),"")</f>
        <v/>
      </c>
      <c r="G362" s="17" t="n"/>
      <c r="H362" s="16">
        <f>IFERROR($F362*(1-$G362),"")</f>
        <v/>
      </c>
      <c r="I362" s="16">
        <f>IFERROR($E362*$H362,"")</f>
        <v/>
      </c>
      <c r="J362" s="16">
        <f>IFERROR($E362*INDEX(Inventario!$H$5:$H$124,MATCH($B362,Inventario!$A$5:$A$124,0)),"")</f>
        <v/>
      </c>
      <c r="K362" s="16">
        <f>IFERROR($I362-$J362,"")</f>
        <v/>
      </c>
      <c r="L362" s="15">
        <f>IFERROR($K362/$I362,"")</f>
        <v/>
      </c>
    </row>
    <row r="363" ht="15" customHeight="1" s="27">
      <c r="A363" s="11" t="n"/>
      <c r="B363" s="9" t="n"/>
      <c r="C363" s="13">
        <f>IFERROR(INDEX(Inventario!$B$5:$B$124,MATCH($B363,Inventario!$A$5:$A$124,0)),"")</f>
        <v/>
      </c>
      <c r="D363" s="13">
        <f>IFERROR(INDEX(Inventario!$D$5:$D$124,MATCH($B363,Inventario!$A$5:$A$124,0)),"")</f>
        <v/>
      </c>
      <c r="E363" s="9" t="n"/>
      <c r="F363" s="16">
        <f>IFERROR(INDEX(Inventario!$I$5:$I$124,MATCH($B363,Inventario!$A$5:$A$124,0)),"")</f>
        <v/>
      </c>
      <c r="G363" s="17" t="n"/>
      <c r="H363" s="16">
        <f>IFERROR($F363*(1-$G363),"")</f>
        <v/>
      </c>
      <c r="I363" s="16">
        <f>IFERROR($E363*$H363,"")</f>
        <v/>
      </c>
      <c r="J363" s="16">
        <f>IFERROR($E363*INDEX(Inventario!$H$5:$H$124,MATCH($B363,Inventario!$A$5:$A$124,0)),"")</f>
        <v/>
      </c>
      <c r="K363" s="16">
        <f>IFERROR($I363-$J363,"")</f>
        <v/>
      </c>
      <c r="L363" s="15">
        <f>IFERROR($K363/$I363,"")</f>
        <v/>
      </c>
    </row>
    <row r="364" ht="15" customHeight="1" s="27">
      <c r="A364" s="11" t="n"/>
      <c r="B364" s="9" t="n"/>
      <c r="C364" s="13">
        <f>IFERROR(INDEX(Inventario!$B$5:$B$124,MATCH($B364,Inventario!$A$5:$A$124,0)),"")</f>
        <v/>
      </c>
      <c r="D364" s="13">
        <f>IFERROR(INDEX(Inventario!$D$5:$D$124,MATCH($B364,Inventario!$A$5:$A$124,0)),"")</f>
        <v/>
      </c>
      <c r="E364" s="9" t="n"/>
      <c r="F364" s="16">
        <f>IFERROR(INDEX(Inventario!$I$5:$I$124,MATCH($B364,Inventario!$A$5:$A$124,0)),"")</f>
        <v/>
      </c>
      <c r="G364" s="17" t="n"/>
      <c r="H364" s="16">
        <f>IFERROR($F364*(1-$G364),"")</f>
        <v/>
      </c>
      <c r="I364" s="16">
        <f>IFERROR($E364*$H364,"")</f>
        <v/>
      </c>
      <c r="J364" s="16">
        <f>IFERROR($E364*INDEX(Inventario!$H$5:$H$124,MATCH($B364,Inventario!$A$5:$A$124,0)),"")</f>
        <v/>
      </c>
      <c r="K364" s="16">
        <f>IFERROR($I364-$J364,"")</f>
        <v/>
      </c>
      <c r="L364" s="15">
        <f>IFERROR($K364/$I364,"")</f>
        <v/>
      </c>
    </row>
    <row r="365" ht="15" customHeight="1" s="27">
      <c r="A365" s="11" t="n"/>
      <c r="B365" s="9" t="n"/>
      <c r="C365" s="13">
        <f>IFERROR(INDEX(Inventario!$B$5:$B$124,MATCH($B365,Inventario!$A$5:$A$124,0)),"")</f>
        <v/>
      </c>
      <c r="D365" s="13">
        <f>IFERROR(INDEX(Inventario!$D$5:$D$124,MATCH($B365,Inventario!$A$5:$A$124,0)),"")</f>
        <v/>
      </c>
      <c r="E365" s="9" t="n"/>
      <c r="F365" s="16">
        <f>IFERROR(INDEX(Inventario!$I$5:$I$124,MATCH($B365,Inventario!$A$5:$A$124,0)),"")</f>
        <v/>
      </c>
      <c r="G365" s="17" t="n"/>
      <c r="H365" s="16">
        <f>IFERROR($F365*(1-$G365),"")</f>
        <v/>
      </c>
      <c r="I365" s="16">
        <f>IFERROR($E365*$H365,"")</f>
        <v/>
      </c>
      <c r="J365" s="16">
        <f>IFERROR($E365*INDEX(Inventario!$H$5:$H$124,MATCH($B365,Inventario!$A$5:$A$124,0)),"")</f>
        <v/>
      </c>
      <c r="K365" s="16">
        <f>IFERROR($I365-$J365,"")</f>
        <v/>
      </c>
      <c r="L365" s="15">
        <f>IFERROR($K365/$I365,"")</f>
        <v/>
      </c>
    </row>
    <row r="366" ht="15" customHeight="1" s="27">
      <c r="A366" s="11" t="n"/>
      <c r="B366" s="9" t="n"/>
      <c r="C366" s="13">
        <f>IFERROR(INDEX(Inventario!$B$5:$B$124,MATCH($B366,Inventario!$A$5:$A$124,0)),"")</f>
        <v/>
      </c>
      <c r="D366" s="13">
        <f>IFERROR(INDEX(Inventario!$D$5:$D$124,MATCH($B366,Inventario!$A$5:$A$124,0)),"")</f>
        <v/>
      </c>
      <c r="E366" s="9" t="n"/>
      <c r="F366" s="16">
        <f>IFERROR(INDEX(Inventario!$I$5:$I$124,MATCH($B366,Inventario!$A$5:$A$124,0)),"")</f>
        <v/>
      </c>
      <c r="G366" s="17" t="n"/>
      <c r="H366" s="16">
        <f>IFERROR($F366*(1-$G366),"")</f>
        <v/>
      </c>
      <c r="I366" s="16">
        <f>IFERROR($E366*$H366,"")</f>
        <v/>
      </c>
      <c r="J366" s="16">
        <f>IFERROR($E366*INDEX(Inventario!$H$5:$H$124,MATCH($B366,Inventario!$A$5:$A$124,0)),"")</f>
        <v/>
      </c>
      <c r="K366" s="16">
        <f>IFERROR($I366-$J366,"")</f>
        <v/>
      </c>
      <c r="L366" s="15">
        <f>IFERROR($K366/$I366,"")</f>
        <v/>
      </c>
    </row>
    <row r="367" ht="15" customHeight="1" s="27">
      <c r="A367" s="11" t="n"/>
      <c r="B367" s="9" t="n"/>
      <c r="C367" s="13">
        <f>IFERROR(INDEX(Inventario!$B$5:$B$124,MATCH($B367,Inventario!$A$5:$A$124,0)),"")</f>
        <v/>
      </c>
      <c r="D367" s="13">
        <f>IFERROR(INDEX(Inventario!$D$5:$D$124,MATCH($B367,Inventario!$A$5:$A$124,0)),"")</f>
        <v/>
      </c>
      <c r="E367" s="9" t="n"/>
      <c r="F367" s="16">
        <f>IFERROR(INDEX(Inventario!$I$5:$I$124,MATCH($B367,Inventario!$A$5:$A$124,0)),"")</f>
        <v/>
      </c>
      <c r="G367" s="17" t="n"/>
      <c r="H367" s="16">
        <f>IFERROR($F367*(1-$G367),"")</f>
        <v/>
      </c>
      <c r="I367" s="16">
        <f>IFERROR($E367*$H367,"")</f>
        <v/>
      </c>
      <c r="J367" s="16">
        <f>IFERROR($E367*INDEX(Inventario!$H$5:$H$124,MATCH($B367,Inventario!$A$5:$A$124,0)),"")</f>
        <v/>
      </c>
      <c r="K367" s="16">
        <f>IFERROR($I367-$J367,"")</f>
        <v/>
      </c>
      <c r="L367" s="15">
        <f>IFERROR($K367/$I367,"")</f>
        <v/>
      </c>
    </row>
    <row r="368" ht="15" customHeight="1" s="27">
      <c r="A368" s="11" t="n"/>
      <c r="B368" s="9" t="n"/>
      <c r="C368" s="13">
        <f>IFERROR(INDEX(Inventario!$B$5:$B$124,MATCH($B368,Inventario!$A$5:$A$124,0)),"")</f>
        <v/>
      </c>
      <c r="D368" s="13">
        <f>IFERROR(INDEX(Inventario!$D$5:$D$124,MATCH($B368,Inventario!$A$5:$A$124,0)),"")</f>
        <v/>
      </c>
      <c r="E368" s="9" t="n"/>
      <c r="F368" s="16">
        <f>IFERROR(INDEX(Inventario!$I$5:$I$124,MATCH($B368,Inventario!$A$5:$A$124,0)),"")</f>
        <v/>
      </c>
      <c r="G368" s="17" t="n"/>
      <c r="H368" s="16">
        <f>IFERROR($F368*(1-$G368),"")</f>
        <v/>
      </c>
      <c r="I368" s="16">
        <f>IFERROR($E368*$H368,"")</f>
        <v/>
      </c>
      <c r="J368" s="16">
        <f>IFERROR($E368*INDEX(Inventario!$H$5:$H$124,MATCH($B368,Inventario!$A$5:$A$124,0)),"")</f>
        <v/>
      </c>
      <c r="K368" s="16">
        <f>IFERROR($I368-$J368,"")</f>
        <v/>
      </c>
      <c r="L368" s="15">
        <f>IFERROR($K368/$I368,"")</f>
        <v/>
      </c>
    </row>
    <row r="369" ht="15" customHeight="1" s="27">
      <c r="A369" s="11" t="n"/>
      <c r="B369" s="9" t="n"/>
      <c r="C369" s="13">
        <f>IFERROR(INDEX(Inventario!$B$5:$B$124,MATCH($B369,Inventario!$A$5:$A$124,0)),"")</f>
        <v/>
      </c>
      <c r="D369" s="13">
        <f>IFERROR(INDEX(Inventario!$D$5:$D$124,MATCH($B369,Inventario!$A$5:$A$124,0)),"")</f>
        <v/>
      </c>
      <c r="E369" s="9" t="n"/>
      <c r="F369" s="16">
        <f>IFERROR(INDEX(Inventario!$I$5:$I$124,MATCH($B369,Inventario!$A$5:$A$124,0)),"")</f>
        <v/>
      </c>
      <c r="G369" s="17" t="n"/>
      <c r="H369" s="16">
        <f>IFERROR($F369*(1-$G369),"")</f>
        <v/>
      </c>
      <c r="I369" s="16">
        <f>IFERROR($E369*$H369,"")</f>
        <v/>
      </c>
      <c r="J369" s="16">
        <f>IFERROR($E369*INDEX(Inventario!$H$5:$H$124,MATCH($B369,Inventario!$A$5:$A$124,0)),"")</f>
        <v/>
      </c>
      <c r="K369" s="16">
        <f>IFERROR($I369-$J369,"")</f>
        <v/>
      </c>
      <c r="L369" s="15">
        <f>IFERROR($K369/$I369,"")</f>
        <v/>
      </c>
    </row>
    <row r="370" ht="15" customHeight="1" s="27">
      <c r="A370" s="11" t="n"/>
      <c r="B370" s="9" t="n"/>
      <c r="C370" s="13">
        <f>IFERROR(INDEX(Inventario!$B$5:$B$124,MATCH($B370,Inventario!$A$5:$A$124,0)),"")</f>
        <v/>
      </c>
      <c r="D370" s="13">
        <f>IFERROR(INDEX(Inventario!$D$5:$D$124,MATCH($B370,Inventario!$A$5:$A$124,0)),"")</f>
        <v/>
      </c>
      <c r="E370" s="9" t="n"/>
      <c r="F370" s="16">
        <f>IFERROR(INDEX(Inventario!$I$5:$I$124,MATCH($B370,Inventario!$A$5:$A$124,0)),"")</f>
        <v/>
      </c>
      <c r="G370" s="17" t="n"/>
      <c r="H370" s="16">
        <f>IFERROR($F370*(1-$G370),"")</f>
        <v/>
      </c>
      <c r="I370" s="16">
        <f>IFERROR($E370*$H370,"")</f>
        <v/>
      </c>
      <c r="J370" s="16">
        <f>IFERROR($E370*INDEX(Inventario!$H$5:$H$124,MATCH($B370,Inventario!$A$5:$A$124,0)),"")</f>
        <v/>
      </c>
      <c r="K370" s="16">
        <f>IFERROR($I370-$J370,"")</f>
        <v/>
      </c>
      <c r="L370" s="15">
        <f>IFERROR($K370/$I370,"")</f>
        <v/>
      </c>
    </row>
    <row r="371" ht="15" customHeight="1" s="27">
      <c r="A371" s="11" t="n"/>
      <c r="B371" s="9" t="n"/>
      <c r="C371" s="13">
        <f>IFERROR(INDEX(Inventario!$B$5:$B$124,MATCH($B371,Inventario!$A$5:$A$124,0)),"")</f>
        <v/>
      </c>
      <c r="D371" s="13">
        <f>IFERROR(INDEX(Inventario!$D$5:$D$124,MATCH($B371,Inventario!$A$5:$A$124,0)),"")</f>
        <v/>
      </c>
      <c r="E371" s="9" t="n"/>
      <c r="F371" s="16">
        <f>IFERROR(INDEX(Inventario!$I$5:$I$124,MATCH($B371,Inventario!$A$5:$A$124,0)),"")</f>
        <v/>
      </c>
      <c r="G371" s="17" t="n"/>
      <c r="H371" s="16">
        <f>IFERROR($F371*(1-$G371),"")</f>
        <v/>
      </c>
      <c r="I371" s="16">
        <f>IFERROR($E371*$H371,"")</f>
        <v/>
      </c>
      <c r="J371" s="16">
        <f>IFERROR($E371*INDEX(Inventario!$H$5:$H$124,MATCH($B371,Inventario!$A$5:$A$124,0)),"")</f>
        <v/>
      </c>
      <c r="K371" s="16">
        <f>IFERROR($I371-$J371,"")</f>
        <v/>
      </c>
      <c r="L371" s="15">
        <f>IFERROR($K371/$I371,"")</f>
        <v/>
      </c>
    </row>
    <row r="372" ht="15" customHeight="1" s="27">
      <c r="A372" s="11" t="n"/>
      <c r="B372" s="9" t="n"/>
      <c r="C372" s="13">
        <f>IFERROR(INDEX(Inventario!$B$5:$B$124,MATCH($B372,Inventario!$A$5:$A$124,0)),"")</f>
        <v/>
      </c>
      <c r="D372" s="13">
        <f>IFERROR(INDEX(Inventario!$D$5:$D$124,MATCH($B372,Inventario!$A$5:$A$124,0)),"")</f>
        <v/>
      </c>
      <c r="E372" s="9" t="n"/>
      <c r="F372" s="16">
        <f>IFERROR(INDEX(Inventario!$I$5:$I$124,MATCH($B372,Inventario!$A$5:$A$124,0)),"")</f>
        <v/>
      </c>
      <c r="G372" s="17" t="n"/>
      <c r="H372" s="16">
        <f>IFERROR($F372*(1-$G372),"")</f>
        <v/>
      </c>
      <c r="I372" s="16">
        <f>IFERROR($E372*$H372,"")</f>
        <v/>
      </c>
      <c r="J372" s="16">
        <f>IFERROR($E372*INDEX(Inventario!$H$5:$H$124,MATCH($B372,Inventario!$A$5:$A$124,0)),"")</f>
        <v/>
      </c>
      <c r="K372" s="16">
        <f>IFERROR($I372-$J372,"")</f>
        <v/>
      </c>
      <c r="L372" s="15">
        <f>IFERROR($K372/$I372,"")</f>
        <v/>
      </c>
    </row>
    <row r="373" ht="15" customHeight="1" s="27">
      <c r="A373" s="11" t="n"/>
      <c r="B373" s="9" t="n"/>
      <c r="C373" s="13">
        <f>IFERROR(INDEX(Inventario!$B$5:$B$124,MATCH($B373,Inventario!$A$5:$A$124,0)),"")</f>
        <v/>
      </c>
      <c r="D373" s="13">
        <f>IFERROR(INDEX(Inventario!$D$5:$D$124,MATCH($B373,Inventario!$A$5:$A$124,0)),"")</f>
        <v/>
      </c>
      <c r="E373" s="9" t="n"/>
      <c r="F373" s="16">
        <f>IFERROR(INDEX(Inventario!$I$5:$I$124,MATCH($B373,Inventario!$A$5:$A$124,0)),"")</f>
        <v/>
      </c>
      <c r="G373" s="17" t="n"/>
      <c r="H373" s="16">
        <f>IFERROR($F373*(1-$G373),"")</f>
        <v/>
      </c>
      <c r="I373" s="16">
        <f>IFERROR($E373*$H373,"")</f>
        <v/>
      </c>
      <c r="J373" s="16">
        <f>IFERROR($E373*INDEX(Inventario!$H$5:$H$124,MATCH($B373,Inventario!$A$5:$A$124,0)),"")</f>
        <v/>
      </c>
      <c r="K373" s="16">
        <f>IFERROR($I373-$J373,"")</f>
        <v/>
      </c>
      <c r="L373" s="15">
        <f>IFERROR($K373/$I373,"")</f>
        <v/>
      </c>
    </row>
    <row r="374" ht="15" customHeight="1" s="27">
      <c r="A374" s="11" t="n"/>
      <c r="B374" s="9" t="n"/>
      <c r="C374" s="13">
        <f>IFERROR(INDEX(Inventario!$B$5:$B$124,MATCH($B374,Inventario!$A$5:$A$124,0)),"")</f>
        <v/>
      </c>
      <c r="D374" s="13">
        <f>IFERROR(INDEX(Inventario!$D$5:$D$124,MATCH($B374,Inventario!$A$5:$A$124,0)),"")</f>
        <v/>
      </c>
      <c r="E374" s="9" t="n"/>
      <c r="F374" s="16">
        <f>IFERROR(INDEX(Inventario!$I$5:$I$124,MATCH($B374,Inventario!$A$5:$A$124,0)),"")</f>
        <v/>
      </c>
      <c r="G374" s="17" t="n"/>
      <c r="H374" s="16">
        <f>IFERROR($F374*(1-$G374),"")</f>
        <v/>
      </c>
      <c r="I374" s="16">
        <f>IFERROR($E374*$H374,"")</f>
        <v/>
      </c>
      <c r="J374" s="16">
        <f>IFERROR($E374*INDEX(Inventario!$H$5:$H$124,MATCH($B374,Inventario!$A$5:$A$124,0)),"")</f>
        <v/>
      </c>
      <c r="K374" s="16">
        <f>IFERROR($I374-$J374,"")</f>
        <v/>
      </c>
      <c r="L374" s="15">
        <f>IFERROR($K374/$I374,"")</f>
        <v/>
      </c>
    </row>
    <row r="375" ht="15" customHeight="1" s="27">
      <c r="A375" s="11" t="n"/>
      <c r="B375" s="9" t="n"/>
      <c r="C375" s="13">
        <f>IFERROR(INDEX(Inventario!$B$5:$B$124,MATCH($B375,Inventario!$A$5:$A$124,0)),"")</f>
        <v/>
      </c>
      <c r="D375" s="13">
        <f>IFERROR(INDEX(Inventario!$D$5:$D$124,MATCH($B375,Inventario!$A$5:$A$124,0)),"")</f>
        <v/>
      </c>
      <c r="E375" s="9" t="n"/>
      <c r="F375" s="16">
        <f>IFERROR(INDEX(Inventario!$I$5:$I$124,MATCH($B375,Inventario!$A$5:$A$124,0)),"")</f>
        <v/>
      </c>
      <c r="G375" s="17" t="n"/>
      <c r="H375" s="16">
        <f>IFERROR($F375*(1-$G375),"")</f>
        <v/>
      </c>
      <c r="I375" s="16">
        <f>IFERROR($E375*$H375,"")</f>
        <v/>
      </c>
      <c r="J375" s="16">
        <f>IFERROR($E375*INDEX(Inventario!$H$5:$H$124,MATCH($B375,Inventario!$A$5:$A$124,0)),"")</f>
        <v/>
      </c>
      <c r="K375" s="16">
        <f>IFERROR($I375-$J375,"")</f>
        <v/>
      </c>
      <c r="L375" s="15">
        <f>IFERROR($K375/$I375,"")</f>
        <v/>
      </c>
    </row>
    <row r="376" ht="15" customHeight="1" s="27">
      <c r="A376" s="11" t="n"/>
      <c r="B376" s="9" t="n"/>
      <c r="C376" s="13">
        <f>IFERROR(INDEX(Inventario!$B$5:$B$124,MATCH($B376,Inventario!$A$5:$A$124,0)),"")</f>
        <v/>
      </c>
      <c r="D376" s="13">
        <f>IFERROR(INDEX(Inventario!$D$5:$D$124,MATCH($B376,Inventario!$A$5:$A$124,0)),"")</f>
        <v/>
      </c>
      <c r="E376" s="9" t="n"/>
      <c r="F376" s="16">
        <f>IFERROR(INDEX(Inventario!$I$5:$I$124,MATCH($B376,Inventario!$A$5:$A$124,0)),"")</f>
        <v/>
      </c>
      <c r="G376" s="17" t="n"/>
      <c r="H376" s="16">
        <f>IFERROR($F376*(1-$G376),"")</f>
        <v/>
      </c>
      <c r="I376" s="16">
        <f>IFERROR($E376*$H376,"")</f>
        <v/>
      </c>
      <c r="J376" s="16">
        <f>IFERROR($E376*INDEX(Inventario!$H$5:$H$124,MATCH($B376,Inventario!$A$5:$A$124,0)),"")</f>
        <v/>
      </c>
      <c r="K376" s="16">
        <f>IFERROR($I376-$J376,"")</f>
        <v/>
      </c>
      <c r="L376" s="15">
        <f>IFERROR($K376/$I376,"")</f>
        <v/>
      </c>
    </row>
    <row r="377" ht="15" customHeight="1" s="27">
      <c r="A377" s="11" t="n"/>
      <c r="B377" s="9" t="n"/>
      <c r="C377" s="13">
        <f>IFERROR(INDEX(Inventario!$B$5:$B$124,MATCH($B377,Inventario!$A$5:$A$124,0)),"")</f>
        <v/>
      </c>
      <c r="D377" s="13">
        <f>IFERROR(INDEX(Inventario!$D$5:$D$124,MATCH($B377,Inventario!$A$5:$A$124,0)),"")</f>
        <v/>
      </c>
      <c r="E377" s="9" t="n"/>
      <c r="F377" s="16">
        <f>IFERROR(INDEX(Inventario!$I$5:$I$124,MATCH($B377,Inventario!$A$5:$A$124,0)),"")</f>
        <v/>
      </c>
      <c r="G377" s="17" t="n"/>
      <c r="H377" s="16">
        <f>IFERROR($F377*(1-$G377),"")</f>
        <v/>
      </c>
      <c r="I377" s="16">
        <f>IFERROR($E377*$H377,"")</f>
        <v/>
      </c>
      <c r="J377" s="16">
        <f>IFERROR($E377*INDEX(Inventario!$H$5:$H$124,MATCH($B377,Inventario!$A$5:$A$124,0)),"")</f>
        <v/>
      </c>
      <c r="K377" s="16">
        <f>IFERROR($I377-$J377,"")</f>
        <v/>
      </c>
      <c r="L377" s="15">
        <f>IFERROR($K377/$I377,"")</f>
        <v/>
      </c>
    </row>
    <row r="378" ht="15" customHeight="1" s="27">
      <c r="A378" s="11" t="n"/>
      <c r="B378" s="9" t="n"/>
      <c r="C378" s="13">
        <f>IFERROR(INDEX(Inventario!$B$5:$B$124,MATCH($B378,Inventario!$A$5:$A$124,0)),"")</f>
        <v/>
      </c>
      <c r="D378" s="13">
        <f>IFERROR(INDEX(Inventario!$D$5:$D$124,MATCH($B378,Inventario!$A$5:$A$124,0)),"")</f>
        <v/>
      </c>
      <c r="E378" s="9" t="n"/>
      <c r="F378" s="16">
        <f>IFERROR(INDEX(Inventario!$I$5:$I$124,MATCH($B378,Inventario!$A$5:$A$124,0)),"")</f>
        <v/>
      </c>
      <c r="G378" s="17" t="n"/>
      <c r="H378" s="16">
        <f>IFERROR($F378*(1-$G378),"")</f>
        <v/>
      </c>
      <c r="I378" s="16">
        <f>IFERROR($E378*$H378,"")</f>
        <v/>
      </c>
      <c r="J378" s="16">
        <f>IFERROR($E378*INDEX(Inventario!$H$5:$H$124,MATCH($B378,Inventario!$A$5:$A$124,0)),"")</f>
        <v/>
      </c>
      <c r="K378" s="16">
        <f>IFERROR($I378-$J378,"")</f>
        <v/>
      </c>
      <c r="L378" s="15">
        <f>IFERROR($K378/$I378,"")</f>
        <v/>
      </c>
    </row>
    <row r="379" ht="15" customHeight="1" s="27">
      <c r="A379" s="11" t="n"/>
      <c r="B379" s="9" t="n"/>
      <c r="C379" s="13">
        <f>IFERROR(INDEX(Inventario!$B$5:$B$124,MATCH($B379,Inventario!$A$5:$A$124,0)),"")</f>
        <v/>
      </c>
      <c r="D379" s="13">
        <f>IFERROR(INDEX(Inventario!$D$5:$D$124,MATCH($B379,Inventario!$A$5:$A$124,0)),"")</f>
        <v/>
      </c>
      <c r="E379" s="9" t="n"/>
      <c r="F379" s="16">
        <f>IFERROR(INDEX(Inventario!$I$5:$I$124,MATCH($B379,Inventario!$A$5:$A$124,0)),"")</f>
        <v/>
      </c>
      <c r="G379" s="17" t="n"/>
      <c r="H379" s="16">
        <f>IFERROR($F379*(1-$G379),"")</f>
        <v/>
      </c>
      <c r="I379" s="16">
        <f>IFERROR($E379*$H379,"")</f>
        <v/>
      </c>
      <c r="J379" s="16">
        <f>IFERROR($E379*INDEX(Inventario!$H$5:$H$124,MATCH($B379,Inventario!$A$5:$A$124,0)),"")</f>
        <v/>
      </c>
      <c r="K379" s="16">
        <f>IFERROR($I379-$J379,"")</f>
        <v/>
      </c>
      <c r="L379" s="15">
        <f>IFERROR($K379/$I379,"")</f>
        <v/>
      </c>
    </row>
    <row r="380" ht="15" customHeight="1" s="27">
      <c r="A380" s="11" t="n"/>
      <c r="B380" s="9" t="n"/>
      <c r="C380" s="13">
        <f>IFERROR(INDEX(Inventario!$B$5:$B$124,MATCH($B380,Inventario!$A$5:$A$124,0)),"")</f>
        <v/>
      </c>
      <c r="D380" s="13">
        <f>IFERROR(INDEX(Inventario!$D$5:$D$124,MATCH($B380,Inventario!$A$5:$A$124,0)),"")</f>
        <v/>
      </c>
      <c r="E380" s="9" t="n"/>
      <c r="F380" s="16">
        <f>IFERROR(INDEX(Inventario!$I$5:$I$124,MATCH($B380,Inventario!$A$5:$A$124,0)),"")</f>
        <v/>
      </c>
      <c r="G380" s="17" t="n"/>
      <c r="H380" s="16">
        <f>IFERROR($F380*(1-$G380),"")</f>
        <v/>
      </c>
      <c r="I380" s="16">
        <f>IFERROR($E380*$H380,"")</f>
        <v/>
      </c>
      <c r="J380" s="16">
        <f>IFERROR($E380*INDEX(Inventario!$H$5:$H$124,MATCH($B380,Inventario!$A$5:$A$124,0)),"")</f>
        <v/>
      </c>
      <c r="K380" s="16">
        <f>IFERROR($I380-$J380,"")</f>
        <v/>
      </c>
      <c r="L380" s="15">
        <f>IFERROR($K380/$I380,"")</f>
        <v/>
      </c>
    </row>
    <row r="381" ht="15" customHeight="1" s="27">
      <c r="A381" s="11" t="n"/>
      <c r="B381" s="9" t="n"/>
      <c r="C381" s="13">
        <f>IFERROR(INDEX(Inventario!$B$5:$B$124,MATCH($B381,Inventario!$A$5:$A$124,0)),"")</f>
        <v/>
      </c>
      <c r="D381" s="13">
        <f>IFERROR(INDEX(Inventario!$D$5:$D$124,MATCH($B381,Inventario!$A$5:$A$124,0)),"")</f>
        <v/>
      </c>
      <c r="E381" s="9" t="n"/>
      <c r="F381" s="16">
        <f>IFERROR(INDEX(Inventario!$I$5:$I$124,MATCH($B381,Inventario!$A$5:$A$124,0)),"")</f>
        <v/>
      </c>
      <c r="G381" s="17" t="n"/>
      <c r="H381" s="16">
        <f>IFERROR($F381*(1-$G381),"")</f>
        <v/>
      </c>
      <c r="I381" s="16">
        <f>IFERROR($E381*$H381,"")</f>
        <v/>
      </c>
      <c r="J381" s="16">
        <f>IFERROR($E381*INDEX(Inventario!$H$5:$H$124,MATCH($B381,Inventario!$A$5:$A$124,0)),"")</f>
        <v/>
      </c>
      <c r="K381" s="16">
        <f>IFERROR($I381-$J381,"")</f>
        <v/>
      </c>
      <c r="L381" s="15">
        <f>IFERROR($K381/$I381,"")</f>
        <v/>
      </c>
    </row>
    <row r="382" ht="15" customHeight="1" s="27">
      <c r="A382" s="11" t="n"/>
      <c r="B382" s="9" t="n"/>
      <c r="C382" s="13">
        <f>IFERROR(INDEX(Inventario!$B$5:$B$124,MATCH($B382,Inventario!$A$5:$A$124,0)),"")</f>
        <v/>
      </c>
      <c r="D382" s="13">
        <f>IFERROR(INDEX(Inventario!$D$5:$D$124,MATCH($B382,Inventario!$A$5:$A$124,0)),"")</f>
        <v/>
      </c>
      <c r="E382" s="9" t="n"/>
      <c r="F382" s="16">
        <f>IFERROR(INDEX(Inventario!$I$5:$I$124,MATCH($B382,Inventario!$A$5:$A$124,0)),"")</f>
        <v/>
      </c>
      <c r="G382" s="17" t="n"/>
      <c r="H382" s="16">
        <f>IFERROR($F382*(1-$G382),"")</f>
        <v/>
      </c>
      <c r="I382" s="16">
        <f>IFERROR($E382*$H382,"")</f>
        <v/>
      </c>
      <c r="J382" s="16">
        <f>IFERROR($E382*INDEX(Inventario!$H$5:$H$124,MATCH($B382,Inventario!$A$5:$A$124,0)),"")</f>
        <v/>
      </c>
      <c r="K382" s="16">
        <f>IFERROR($I382-$J382,"")</f>
        <v/>
      </c>
      <c r="L382" s="15">
        <f>IFERROR($K382/$I382,"")</f>
        <v/>
      </c>
    </row>
    <row r="383" ht="15" customHeight="1" s="27">
      <c r="A383" s="11" t="n"/>
      <c r="B383" s="9" t="n"/>
      <c r="C383" s="13">
        <f>IFERROR(INDEX(Inventario!$B$5:$B$124,MATCH($B383,Inventario!$A$5:$A$124,0)),"")</f>
        <v/>
      </c>
      <c r="D383" s="13">
        <f>IFERROR(INDEX(Inventario!$D$5:$D$124,MATCH($B383,Inventario!$A$5:$A$124,0)),"")</f>
        <v/>
      </c>
      <c r="E383" s="9" t="n"/>
      <c r="F383" s="16">
        <f>IFERROR(INDEX(Inventario!$I$5:$I$124,MATCH($B383,Inventario!$A$5:$A$124,0)),"")</f>
        <v/>
      </c>
      <c r="G383" s="17" t="n"/>
      <c r="H383" s="16">
        <f>IFERROR($F383*(1-$G383),"")</f>
        <v/>
      </c>
      <c r="I383" s="16">
        <f>IFERROR($E383*$H383,"")</f>
        <v/>
      </c>
      <c r="J383" s="16">
        <f>IFERROR($E383*INDEX(Inventario!$H$5:$H$124,MATCH($B383,Inventario!$A$5:$A$124,0)),"")</f>
        <v/>
      </c>
      <c r="K383" s="16">
        <f>IFERROR($I383-$J383,"")</f>
        <v/>
      </c>
      <c r="L383" s="15">
        <f>IFERROR($K383/$I383,"")</f>
        <v/>
      </c>
    </row>
    <row r="384" ht="15" customHeight="1" s="27">
      <c r="A384" s="11" t="n"/>
      <c r="B384" s="9" t="n"/>
      <c r="C384" s="13">
        <f>IFERROR(INDEX(Inventario!$B$5:$B$124,MATCH($B384,Inventario!$A$5:$A$124,0)),"")</f>
        <v/>
      </c>
      <c r="D384" s="13">
        <f>IFERROR(INDEX(Inventario!$D$5:$D$124,MATCH($B384,Inventario!$A$5:$A$124,0)),"")</f>
        <v/>
      </c>
      <c r="E384" s="9" t="n"/>
      <c r="F384" s="16">
        <f>IFERROR(INDEX(Inventario!$I$5:$I$124,MATCH($B384,Inventario!$A$5:$A$124,0)),"")</f>
        <v/>
      </c>
      <c r="G384" s="17" t="n"/>
      <c r="H384" s="16">
        <f>IFERROR($F384*(1-$G384),"")</f>
        <v/>
      </c>
      <c r="I384" s="16">
        <f>IFERROR($E384*$H384,"")</f>
        <v/>
      </c>
      <c r="J384" s="16">
        <f>IFERROR($E384*INDEX(Inventario!$H$5:$H$124,MATCH($B384,Inventario!$A$5:$A$124,0)),"")</f>
        <v/>
      </c>
      <c r="K384" s="16">
        <f>IFERROR($I384-$J384,"")</f>
        <v/>
      </c>
      <c r="L384" s="15">
        <f>IFERROR($K384/$I384,"")</f>
        <v/>
      </c>
    </row>
    <row r="385" ht="15" customHeight="1" s="27">
      <c r="A385" s="11" t="n"/>
      <c r="B385" s="9" t="n"/>
      <c r="C385" s="13">
        <f>IFERROR(INDEX(Inventario!$B$5:$B$124,MATCH($B385,Inventario!$A$5:$A$124,0)),"")</f>
        <v/>
      </c>
      <c r="D385" s="13">
        <f>IFERROR(INDEX(Inventario!$D$5:$D$124,MATCH($B385,Inventario!$A$5:$A$124,0)),"")</f>
        <v/>
      </c>
      <c r="E385" s="9" t="n"/>
      <c r="F385" s="16">
        <f>IFERROR(INDEX(Inventario!$I$5:$I$124,MATCH($B385,Inventario!$A$5:$A$124,0)),"")</f>
        <v/>
      </c>
      <c r="G385" s="17" t="n"/>
      <c r="H385" s="16">
        <f>IFERROR($F385*(1-$G385),"")</f>
        <v/>
      </c>
      <c r="I385" s="16">
        <f>IFERROR($E385*$H385,"")</f>
        <v/>
      </c>
      <c r="J385" s="16">
        <f>IFERROR($E385*INDEX(Inventario!$H$5:$H$124,MATCH($B385,Inventario!$A$5:$A$124,0)),"")</f>
        <v/>
      </c>
      <c r="K385" s="16">
        <f>IFERROR($I385-$J385,"")</f>
        <v/>
      </c>
      <c r="L385" s="15">
        <f>IFERROR($K385/$I385,"")</f>
        <v/>
      </c>
    </row>
    <row r="386" ht="15" customHeight="1" s="27">
      <c r="A386" s="11" t="n"/>
      <c r="B386" s="9" t="n"/>
      <c r="C386" s="13">
        <f>IFERROR(INDEX(Inventario!$B$5:$B$124,MATCH($B386,Inventario!$A$5:$A$124,0)),"")</f>
        <v/>
      </c>
      <c r="D386" s="13">
        <f>IFERROR(INDEX(Inventario!$D$5:$D$124,MATCH($B386,Inventario!$A$5:$A$124,0)),"")</f>
        <v/>
      </c>
      <c r="E386" s="9" t="n"/>
      <c r="F386" s="16">
        <f>IFERROR(INDEX(Inventario!$I$5:$I$124,MATCH($B386,Inventario!$A$5:$A$124,0)),"")</f>
        <v/>
      </c>
      <c r="G386" s="17" t="n"/>
      <c r="H386" s="16">
        <f>IFERROR($F386*(1-$G386),"")</f>
        <v/>
      </c>
      <c r="I386" s="16">
        <f>IFERROR($E386*$H386,"")</f>
        <v/>
      </c>
      <c r="J386" s="16">
        <f>IFERROR($E386*INDEX(Inventario!$H$5:$H$124,MATCH($B386,Inventario!$A$5:$A$124,0)),"")</f>
        <v/>
      </c>
      <c r="K386" s="16">
        <f>IFERROR($I386-$J386,"")</f>
        <v/>
      </c>
      <c r="L386" s="15">
        <f>IFERROR($K386/$I386,"")</f>
        <v/>
      </c>
    </row>
    <row r="387" ht="15" customHeight="1" s="27">
      <c r="A387" s="11" t="n"/>
      <c r="B387" s="9" t="n"/>
      <c r="C387" s="13">
        <f>IFERROR(INDEX(Inventario!$B$5:$B$124,MATCH($B387,Inventario!$A$5:$A$124,0)),"")</f>
        <v/>
      </c>
      <c r="D387" s="13">
        <f>IFERROR(INDEX(Inventario!$D$5:$D$124,MATCH($B387,Inventario!$A$5:$A$124,0)),"")</f>
        <v/>
      </c>
      <c r="E387" s="9" t="n"/>
      <c r="F387" s="16">
        <f>IFERROR(INDEX(Inventario!$I$5:$I$124,MATCH($B387,Inventario!$A$5:$A$124,0)),"")</f>
        <v/>
      </c>
      <c r="G387" s="17" t="n"/>
      <c r="H387" s="16">
        <f>IFERROR($F387*(1-$G387),"")</f>
        <v/>
      </c>
      <c r="I387" s="16">
        <f>IFERROR($E387*$H387,"")</f>
        <v/>
      </c>
      <c r="J387" s="16">
        <f>IFERROR($E387*INDEX(Inventario!$H$5:$H$124,MATCH($B387,Inventario!$A$5:$A$124,0)),"")</f>
        <v/>
      </c>
      <c r="K387" s="16">
        <f>IFERROR($I387-$J387,"")</f>
        <v/>
      </c>
      <c r="L387" s="15">
        <f>IFERROR($K387/$I387,"")</f>
        <v/>
      </c>
    </row>
    <row r="388" ht="15" customHeight="1" s="27">
      <c r="A388" s="11" t="n"/>
      <c r="B388" s="9" t="n"/>
      <c r="C388" s="13">
        <f>IFERROR(INDEX(Inventario!$B$5:$B$124,MATCH($B388,Inventario!$A$5:$A$124,0)),"")</f>
        <v/>
      </c>
      <c r="D388" s="13">
        <f>IFERROR(INDEX(Inventario!$D$5:$D$124,MATCH($B388,Inventario!$A$5:$A$124,0)),"")</f>
        <v/>
      </c>
      <c r="E388" s="9" t="n"/>
      <c r="F388" s="16">
        <f>IFERROR(INDEX(Inventario!$I$5:$I$124,MATCH($B388,Inventario!$A$5:$A$124,0)),"")</f>
        <v/>
      </c>
      <c r="G388" s="17" t="n"/>
      <c r="H388" s="16">
        <f>IFERROR($F388*(1-$G388),"")</f>
        <v/>
      </c>
      <c r="I388" s="16">
        <f>IFERROR($E388*$H388,"")</f>
        <v/>
      </c>
      <c r="J388" s="16">
        <f>IFERROR($E388*INDEX(Inventario!$H$5:$H$124,MATCH($B388,Inventario!$A$5:$A$124,0)),"")</f>
        <v/>
      </c>
      <c r="K388" s="16">
        <f>IFERROR($I388-$J388,"")</f>
        <v/>
      </c>
      <c r="L388" s="15">
        <f>IFERROR($K388/$I388,"")</f>
        <v/>
      </c>
    </row>
    <row r="389" ht="15" customHeight="1" s="27">
      <c r="A389" s="11" t="n"/>
      <c r="B389" s="9" t="n"/>
      <c r="C389" s="13">
        <f>IFERROR(INDEX(Inventario!$B$5:$B$124,MATCH($B389,Inventario!$A$5:$A$124,0)),"")</f>
        <v/>
      </c>
      <c r="D389" s="13">
        <f>IFERROR(INDEX(Inventario!$D$5:$D$124,MATCH($B389,Inventario!$A$5:$A$124,0)),"")</f>
        <v/>
      </c>
      <c r="E389" s="9" t="n"/>
      <c r="F389" s="16">
        <f>IFERROR(INDEX(Inventario!$I$5:$I$124,MATCH($B389,Inventario!$A$5:$A$124,0)),"")</f>
        <v/>
      </c>
      <c r="G389" s="17" t="n"/>
      <c r="H389" s="16">
        <f>IFERROR($F389*(1-$G389),"")</f>
        <v/>
      </c>
      <c r="I389" s="16">
        <f>IFERROR($E389*$H389,"")</f>
        <v/>
      </c>
      <c r="J389" s="16">
        <f>IFERROR($E389*INDEX(Inventario!$H$5:$H$124,MATCH($B389,Inventario!$A$5:$A$124,0)),"")</f>
        <v/>
      </c>
      <c r="K389" s="16">
        <f>IFERROR($I389-$J389,"")</f>
        <v/>
      </c>
      <c r="L389" s="15">
        <f>IFERROR($K389/$I389,"")</f>
        <v/>
      </c>
    </row>
    <row r="390" ht="15" customHeight="1" s="27">
      <c r="A390" s="11" t="n"/>
      <c r="B390" s="9" t="n"/>
      <c r="C390" s="13">
        <f>IFERROR(INDEX(Inventario!$B$5:$B$124,MATCH($B390,Inventario!$A$5:$A$124,0)),"")</f>
        <v/>
      </c>
      <c r="D390" s="13">
        <f>IFERROR(INDEX(Inventario!$D$5:$D$124,MATCH($B390,Inventario!$A$5:$A$124,0)),"")</f>
        <v/>
      </c>
      <c r="E390" s="9" t="n"/>
      <c r="F390" s="16">
        <f>IFERROR(INDEX(Inventario!$I$5:$I$124,MATCH($B390,Inventario!$A$5:$A$124,0)),"")</f>
        <v/>
      </c>
      <c r="G390" s="17" t="n"/>
      <c r="H390" s="16">
        <f>IFERROR($F390*(1-$G390),"")</f>
        <v/>
      </c>
      <c r="I390" s="16">
        <f>IFERROR($E390*$H390,"")</f>
        <v/>
      </c>
      <c r="J390" s="16">
        <f>IFERROR($E390*INDEX(Inventario!$H$5:$H$124,MATCH($B390,Inventario!$A$5:$A$124,0)),"")</f>
        <v/>
      </c>
      <c r="K390" s="16">
        <f>IFERROR($I390-$J390,"")</f>
        <v/>
      </c>
      <c r="L390" s="15">
        <f>IFERROR($K390/$I390,"")</f>
        <v/>
      </c>
    </row>
    <row r="391" ht="15" customHeight="1" s="27">
      <c r="A391" s="11" t="n"/>
      <c r="B391" s="9" t="n"/>
      <c r="C391" s="13">
        <f>IFERROR(INDEX(Inventario!$B$5:$B$124,MATCH($B391,Inventario!$A$5:$A$124,0)),"")</f>
        <v/>
      </c>
      <c r="D391" s="13">
        <f>IFERROR(INDEX(Inventario!$D$5:$D$124,MATCH($B391,Inventario!$A$5:$A$124,0)),"")</f>
        <v/>
      </c>
      <c r="E391" s="9" t="n"/>
      <c r="F391" s="16">
        <f>IFERROR(INDEX(Inventario!$I$5:$I$124,MATCH($B391,Inventario!$A$5:$A$124,0)),"")</f>
        <v/>
      </c>
      <c r="G391" s="17" t="n"/>
      <c r="H391" s="16">
        <f>IFERROR($F391*(1-$G391),"")</f>
        <v/>
      </c>
      <c r="I391" s="16">
        <f>IFERROR($E391*$H391,"")</f>
        <v/>
      </c>
      <c r="J391" s="16">
        <f>IFERROR($E391*INDEX(Inventario!$H$5:$H$124,MATCH($B391,Inventario!$A$5:$A$124,0)),"")</f>
        <v/>
      </c>
      <c r="K391" s="16">
        <f>IFERROR($I391-$J391,"")</f>
        <v/>
      </c>
      <c r="L391" s="15">
        <f>IFERROR($K391/$I391,"")</f>
        <v/>
      </c>
    </row>
    <row r="392" ht="15" customHeight="1" s="27">
      <c r="A392" s="11" t="n"/>
      <c r="B392" s="9" t="n"/>
      <c r="C392" s="13">
        <f>IFERROR(INDEX(Inventario!$B$5:$B$124,MATCH($B392,Inventario!$A$5:$A$124,0)),"")</f>
        <v/>
      </c>
      <c r="D392" s="13">
        <f>IFERROR(INDEX(Inventario!$D$5:$D$124,MATCH($B392,Inventario!$A$5:$A$124,0)),"")</f>
        <v/>
      </c>
      <c r="E392" s="9" t="n"/>
      <c r="F392" s="16">
        <f>IFERROR(INDEX(Inventario!$I$5:$I$124,MATCH($B392,Inventario!$A$5:$A$124,0)),"")</f>
        <v/>
      </c>
      <c r="G392" s="17" t="n"/>
      <c r="H392" s="16">
        <f>IFERROR($F392*(1-$G392),"")</f>
        <v/>
      </c>
      <c r="I392" s="16">
        <f>IFERROR($E392*$H392,"")</f>
        <v/>
      </c>
      <c r="J392" s="16">
        <f>IFERROR($E392*INDEX(Inventario!$H$5:$H$124,MATCH($B392,Inventario!$A$5:$A$124,0)),"")</f>
        <v/>
      </c>
      <c r="K392" s="16">
        <f>IFERROR($I392-$J392,"")</f>
        <v/>
      </c>
      <c r="L392" s="15">
        <f>IFERROR($K392/$I392,"")</f>
        <v/>
      </c>
    </row>
    <row r="393" ht="15" customHeight="1" s="27">
      <c r="A393" s="11" t="n"/>
      <c r="B393" s="9" t="n"/>
      <c r="C393" s="13">
        <f>IFERROR(INDEX(Inventario!$B$5:$B$124,MATCH($B393,Inventario!$A$5:$A$124,0)),"")</f>
        <v/>
      </c>
      <c r="D393" s="13">
        <f>IFERROR(INDEX(Inventario!$D$5:$D$124,MATCH($B393,Inventario!$A$5:$A$124,0)),"")</f>
        <v/>
      </c>
      <c r="E393" s="9" t="n"/>
      <c r="F393" s="16">
        <f>IFERROR(INDEX(Inventario!$I$5:$I$124,MATCH($B393,Inventario!$A$5:$A$124,0)),"")</f>
        <v/>
      </c>
      <c r="G393" s="17" t="n"/>
      <c r="H393" s="16">
        <f>IFERROR($F393*(1-$G393),"")</f>
        <v/>
      </c>
      <c r="I393" s="16">
        <f>IFERROR($E393*$H393,"")</f>
        <v/>
      </c>
      <c r="J393" s="16">
        <f>IFERROR($E393*INDEX(Inventario!$H$5:$H$124,MATCH($B393,Inventario!$A$5:$A$124,0)),"")</f>
        <v/>
      </c>
      <c r="K393" s="16">
        <f>IFERROR($I393-$J393,"")</f>
        <v/>
      </c>
      <c r="L393" s="15">
        <f>IFERROR($K393/$I393,"")</f>
        <v/>
      </c>
    </row>
    <row r="394" ht="15" customHeight="1" s="27">
      <c r="A394" s="11" t="n"/>
      <c r="B394" s="9" t="n"/>
      <c r="C394" s="13">
        <f>IFERROR(INDEX(Inventario!$B$5:$B$124,MATCH($B394,Inventario!$A$5:$A$124,0)),"")</f>
        <v/>
      </c>
      <c r="D394" s="13">
        <f>IFERROR(INDEX(Inventario!$D$5:$D$124,MATCH($B394,Inventario!$A$5:$A$124,0)),"")</f>
        <v/>
      </c>
      <c r="E394" s="9" t="n"/>
      <c r="F394" s="16">
        <f>IFERROR(INDEX(Inventario!$I$5:$I$124,MATCH($B394,Inventario!$A$5:$A$124,0)),"")</f>
        <v/>
      </c>
      <c r="G394" s="17" t="n"/>
      <c r="H394" s="16">
        <f>IFERROR($F394*(1-$G394),"")</f>
        <v/>
      </c>
      <c r="I394" s="16">
        <f>IFERROR($E394*$H394,"")</f>
        <v/>
      </c>
      <c r="J394" s="16">
        <f>IFERROR($E394*INDEX(Inventario!$H$5:$H$124,MATCH($B394,Inventario!$A$5:$A$124,0)),"")</f>
        <v/>
      </c>
      <c r="K394" s="16">
        <f>IFERROR($I394-$J394,"")</f>
        <v/>
      </c>
      <c r="L394" s="15">
        <f>IFERROR($K394/$I394,"")</f>
        <v/>
      </c>
    </row>
    <row r="395" ht="15" customHeight="1" s="27">
      <c r="A395" s="11" t="n"/>
      <c r="B395" s="9" t="n"/>
      <c r="C395" s="13">
        <f>IFERROR(INDEX(Inventario!$B$5:$B$124,MATCH($B395,Inventario!$A$5:$A$124,0)),"")</f>
        <v/>
      </c>
      <c r="D395" s="13">
        <f>IFERROR(INDEX(Inventario!$D$5:$D$124,MATCH($B395,Inventario!$A$5:$A$124,0)),"")</f>
        <v/>
      </c>
      <c r="E395" s="9" t="n"/>
      <c r="F395" s="16">
        <f>IFERROR(INDEX(Inventario!$I$5:$I$124,MATCH($B395,Inventario!$A$5:$A$124,0)),"")</f>
        <v/>
      </c>
      <c r="G395" s="17" t="n"/>
      <c r="H395" s="16">
        <f>IFERROR($F395*(1-$G395),"")</f>
        <v/>
      </c>
      <c r="I395" s="16">
        <f>IFERROR($E395*$H395,"")</f>
        <v/>
      </c>
      <c r="J395" s="16">
        <f>IFERROR($E395*INDEX(Inventario!$H$5:$H$124,MATCH($B395,Inventario!$A$5:$A$124,0)),"")</f>
        <v/>
      </c>
      <c r="K395" s="16">
        <f>IFERROR($I395-$J395,"")</f>
        <v/>
      </c>
      <c r="L395" s="15">
        <f>IFERROR($K395/$I395,"")</f>
        <v/>
      </c>
    </row>
    <row r="396" ht="15" customHeight="1" s="27">
      <c r="A396" s="11" t="n"/>
      <c r="B396" s="9" t="n"/>
      <c r="C396" s="13">
        <f>IFERROR(INDEX(Inventario!$B$5:$B$124,MATCH($B396,Inventario!$A$5:$A$124,0)),"")</f>
        <v/>
      </c>
      <c r="D396" s="13">
        <f>IFERROR(INDEX(Inventario!$D$5:$D$124,MATCH($B396,Inventario!$A$5:$A$124,0)),"")</f>
        <v/>
      </c>
      <c r="E396" s="9" t="n"/>
      <c r="F396" s="16">
        <f>IFERROR(INDEX(Inventario!$I$5:$I$124,MATCH($B396,Inventario!$A$5:$A$124,0)),"")</f>
        <v/>
      </c>
      <c r="G396" s="17" t="n"/>
      <c r="H396" s="16">
        <f>IFERROR($F396*(1-$G396),"")</f>
        <v/>
      </c>
      <c r="I396" s="16">
        <f>IFERROR($E396*$H396,"")</f>
        <v/>
      </c>
      <c r="J396" s="16">
        <f>IFERROR($E396*INDEX(Inventario!$H$5:$H$124,MATCH($B396,Inventario!$A$5:$A$124,0)),"")</f>
        <v/>
      </c>
      <c r="K396" s="16">
        <f>IFERROR($I396-$J396,"")</f>
        <v/>
      </c>
      <c r="L396" s="15">
        <f>IFERROR($K396/$I396,"")</f>
        <v/>
      </c>
    </row>
    <row r="397" ht="15" customHeight="1" s="27">
      <c r="A397" s="11" t="n"/>
      <c r="B397" s="9" t="n"/>
      <c r="C397" s="13">
        <f>IFERROR(INDEX(Inventario!$B$5:$B$124,MATCH($B397,Inventario!$A$5:$A$124,0)),"")</f>
        <v/>
      </c>
      <c r="D397" s="13">
        <f>IFERROR(INDEX(Inventario!$D$5:$D$124,MATCH($B397,Inventario!$A$5:$A$124,0)),"")</f>
        <v/>
      </c>
      <c r="E397" s="9" t="n"/>
      <c r="F397" s="16">
        <f>IFERROR(INDEX(Inventario!$I$5:$I$124,MATCH($B397,Inventario!$A$5:$A$124,0)),"")</f>
        <v/>
      </c>
      <c r="G397" s="17" t="n"/>
      <c r="H397" s="16">
        <f>IFERROR($F397*(1-$G397),"")</f>
        <v/>
      </c>
      <c r="I397" s="16">
        <f>IFERROR($E397*$H397,"")</f>
        <v/>
      </c>
      <c r="J397" s="16">
        <f>IFERROR($E397*INDEX(Inventario!$H$5:$H$124,MATCH($B397,Inventario!$A$5:$A$124,0)),"")</f>
        <v/>
      </c>
      <c r="K397" s="16">
        <f>IFERROR($I397-$J397,"")</f>
        <v/>
      </c>
      <c r="L397" s="15">
        <f>IFERROR($K397/$I397,"")</f>
        <v/>
      </c>
    </row>
    <row r="398" ht="15" customHeight="1" s="27">
      <c r="A398" s="11" t="n"/>
      <c r="B398" s="9" t="n"/>
      <c r="C398" s="13">
        <f>IFERROR(INDEX(Inventario!$B$5:$B$124,MATCH($B398,Inventario!$A$5:$A$124,0)),"")</f>
        <v/>
      </c>
      <c r="D398" s="13">
        <f>IFERROR(INDEX(Inventario!$D$5:$D$124,MATCH($B398,Inventario!$A$5:$A$124,0)),"")</f>
        <v/>
      </c>
      <c r="E398" s="9" t="n"/>
      <c r="F398" s="16">
        <f>IFERROR(INDEX(Inventario!$I$5:$I$124,MATCH($B398,Inventario!$A$5:$A$124,0)),"")</f>
        <v/>
      </c>
      <c r="G398" s="17" t="n"/>
      <c r="H398" s="16">
        <f>IFERROR($F398*(1-$G398),"")</f>
        <v/>
      </c>
      <c r="I398" s="16">
        <f>IFERROR($E398*$H398,"")</f>
        <v/>
      </c>
      <c r="J398" s="16">
        <f>IFERROR($E398*INDEX(Inventario!$H$5:$H$124,MATCH($B398,Inventario!$A$5:$A$124,0)),"")</f>
        <v/>
      </c>
      <c r="K398" s="16">
        <f>IFERROR($I398-$J398,"")</f>
        <v/>
      </c>
      <c r="L398" s="15">
        <f>IFERROR($K398/$I398,"")</f>
        <v/>
      </c>
    </row>
    <row r="399" ht="15" customHeight="1" s="27">
      <c r="A399" s="11" t="n"/>
      <c r="B399" s="9" t="n"/>
      <c r="C399" s="13">
        <f>IFERROR(INDEX(Inventario!$B$5:$B$124,MATCH($B399,Inventario!$A$5:$A$124,0)),"")</f>
        <v/>
      </c>
      <c r="D399" s="13">
        <f>IFERROR(INDEX(Inventario!$D$5:$D$124,MATCH($B399,Inventario!$A$5:$A$124,0)),"")</f>
        <v/>
      </c>
      <c r="E399" s="9" t="n"/>
      <c r="F399" s="16">
        <f>IFERROR(INDEX(Inventario!$I$5:$I$124,MATCH($B399,Inventario!$A$5:$A$124,0)),"")</f>
        <v/>
      </c>
      <c r="G399" s="17" t="n"/>
      <c r="H399" s="16">
        <f>IFERROR($F399*(1-$G399),"")</f>
        <v/>
      </c>
      <c r="I399" s="16">
        <f>IFERROR($E399*$H399,"")</f>
        <v/>
      </c>
      <c r="J399" s="16">
        <f>IFERROR($E399*INDEX(Inventario!$H$5:$H$124,MATCH($B399,Inventario!$A$5:$A$124,0)),"")</f>
        <v/>
      </c>
      <c r="K399" s="16">
        <f>IFERROR($I399-$J399,"")</f>
        <v/>
      </c>
      <c r="L399" s="15">
        <f>IFERROR($K399/$I399,"")</f>
        <v/>
      </c>
    </row>
    <row r="400" ht="15" customHeight="1" s="27">
      <c r="A400" s="11" t="n"/>
      <c r="B400" s="9" t="n"/>
      <c r="C400" s="13">
        <f>IFERROR(INDEX(Inventario!$B$5:$B$124,MATCH($B400,Inventario!$A$5:$A$124,0)),"")</f>
        <v/>
      </c>
      <c r="D400" s="13">
        <f>IFERROR(INDEX(Inventario!$D$5:$D$124,MATCH($B400,Inventario!$A$5:$A$124,0)),"")</f>
        <v/>
      </c>
      <c r="E400" s="9" t="n"/>
      <c r="F400" s="16">
        <f>IFERROR(INDEX(Inventario!$I$5:$I$124,MATCH($B400,Inventario!$A$5:$A$124,0)),"")</f>
        <v/>
      </c>
      <c r="G400" s="17" t="n"/>
      <c r="H400" s="16">
        <f>IFERROR($F400*(1-$G400),"")</f>
        <v/>
      </c>
      <c r="I400" s="16">
        <f>IFERROR($E400*$H400,"")</f>
        <v/>
      </c>
      <c r="J400" s="16">
        <f>IFERROR($E400*INDEX(Inventario!$H$5:$H$124,MATCH($B400,Inventario!$A$5:$A$124,0)),"")</f>
        <v/>
      </c>
      <c r="K400" s="16">
        <f>IFERROR($I400-$J400,"")</f>
        <v/>
      </c>
      <c r="L400" s="15">
        <f>IFERROR($K400/$I400,"")</f>
        <v/>
      </c>
    </row>
    <row r="401" ht="15" customHeight="1" s="27">
      <c r="A401" s="11" t="n"/>
      <c r="B401" s="9" t="n"/>
      <c r="C401" s="13">
        <f>IFERROR(INDEX(Inventario!$B$5:$B$124,MATCH($B401,Inventario!$A$5:$A$124,0)),"")</f>
        <v/>
      </c>
      <c r="D401" s="13">
        <f>IFERROR(INDEX(Inventario!$D$5:$D$124,MATCH($B401,Inventario!$A$5:$A$124,0)),"")</f>
        <v/>
      </c>
      <c r="E401" s="9" t="n"/>
      <c r="F401" s="16">
        <f>IFERROR(INDEX(Inventario!$I$5:$I$124,MATCH($B401,Inventario!$A$5:$A$124,0)),"")</f>
        <v/>
      </c>
      <c r="G401" s="17" t="n"/>
      <c r="H401" s="16">
        <f>IFERROR($F401*(1-$G401),"")</f>
        <v/>
      </c>
      <c r="I401" s="16">
        <f>IFERROR($E401*$H401,"")</f>
        <v/>
      </c>
      <c r="J401" s="16">
        <f>IFERROR($E401*INDEX(Inventario!$H$5:$H$124,MATCH($B401,Inventario!$A$5:$A$124,0)),"")</f>
        <v/>
      </c>
      <c r="K401" s="16">
        <f>IFERROR($I401-$J401,"")</f>
        <v/>
      </c>
      <c r="L401" s="15">
        <f>IFERROR($K401/$I401,"")</f>
        <v/>
      </c>
    </row>
    <row r="402" ht="15" customHeight="1" s="27">
      <c r="A402" s="11" t="n"/>
      <c r="B402" s="9" t="n"/>
      <c r="C402" s="13">
        <f>IFERROR(INDEX(Inventario!$B$5:$B$124,MATCH($B402,Inventario!$A$5:$A$124,0)),"")</f>
        <v/>
      </c>
      <c r="D402" s="13">
        <f>IFERROR(INDEX(Inventario!$D$5:$D$124,MATCH($B402,Inventario!$A$5:$A$124,0)),"")</f>
        <v/>
      </c>
      <c r="E402" s="9" t="n"/>
      <c r="F402" s="16">
        <f>IFERROR(INDEX(Inventario!$I$5:$I$124,MATCH($B402,Inventario!$A$5:$A$124,0)),"")</f>
        <v/>
      </c>
      <c r="G402" s="17" t="n"/>
      <c r="H402" s="16">
        <f>IFERROR($F402*(1-$G402),"")</f>
        <v/>
      </c>
      <c r="I402" s="16">
        <f>IFERROR($E402*$H402,"")</f>
        <v/>
      </c>
      <c r="J402" s="16">
        <f>IFERROR($E402*INDEX(Inventario!$H$5:$H$124,MATCH($B402,Inventario!$A$5:$A$124,0)),"")</f>
        <v/>
      </c>
      <c r="K402" s="16">
        <f>IFERROR($I402-$J402,"")</f>
        <v/>
      </c>
      <c r="L402" s="15">
        <f>IFERROR($K402/$I402,"")</f>
        <v/>
      </c>
    </row>
    <row r="403" ht="15" customHeight="1" s="27">
      <c r="A403" s="11" t="n"/>
      <c r="B403" s="9" t="n"/>
      <c r="C403" s="13">
        <f>IFERROR(INDEX(Inventario!$B$5:$B$124,MATCH($B403,Inventario!$A$5:$A$124,0)),"")</f>
        <v/>
      </c>
      <c r="D403" s="13">
        <f>IFERROR(INDEX(Inventario!$D$5:$D$124,MATCH($B403,Inventario!$A$5:$A$124,0)),"")</f>
        <v/>
      </c>
      <c r="E403" s="9" t="n"/>
      <c r="F403" s="16">
        <f>IFERROR(INDEX(Inventario!$I$5:$I$124,MATCH($B403,Inventario!$A$5:$A$124,0)),"")</f>
        <v/>
      </c>
      <c r="G403" s="17" t="n"/>
      <c r="H403" s="16">
        <f>IFERROR($F403*(1-$G403),"")</f>
        <v/>
      </c>
      <c r="I403" s="16">
        <f>IFERROR($E403*$H403,"")</f>
        <v/>
      </c>
      <c r="J403" s="16">
        <f>IFERROR($E403*INDEX(Inventario!$H$5:$H$124,MATCH($B403,Inventario!$A$5:$A$124,0)),"")</f>
        <v/>
      </c>
      <c r="K403" s="16">
        <f>IFERROR($I403-$J403,"")</f>
        <v/>
      </c>
      <c r="L403" s="15">
        <f>IFERROR($K403/$I403,"")</f>
        <v/>
      </c>
    </row>
    <row r="404" ht="15" customHeight="1" s="27">
      <c r="A404" s="11" t="n"/>
      <c r="B404" s="9" t="n"/>
      <c r="C404" s="13">
        <f>IFERROR(INDEX(Inventario!$B$5:$B$124,MATCH($B404,Inventario!$A$5:$A$124,0)),"")</f>
        <v/>
      </c>
      <c r="D404" s="13">
        <f>IFERROR(INDEX(Inventario!$D$5:$D$124,MATCH($B404,Inventario!$A$5:$A$124,0)),"")</f>
        <v/>
      </c>
      <c r="E404" s="9" t="n"/>
      <c r="F404" s="16">
        <f>IFERROR(INDEX(Inventario!$I$5:$I$124,MATCH($B404,Inventario!$A$5:$A$124,0)),"")</f>
        <v/>
      </c>
      <c r="G404" s="17" t="n"/>
      <c r="H404" s="16">
        <f>IFERROR($F404*(1-$G404),"")</f>
        <v/>
      </c>
      <c r="I404" s="16">
        <f>IFERROR($E404*$H404,"")</f>
        <v/>
      </c>
      <c r="J404" s="16">
        <f>IFERROR($E404*INDEX(Inventario!$H$5:$H$124,MATCH($B404,Inventario!$A$5:$A$124,0)),"")</f>
        <v/>
      </c>
      <c r="K404" s="16">
        <f>IFERROR($I404-$J404,"")</f>
        <v/>
      </c>
      <c r="L404" s="15">
        <f>IFERROR($K404/$I404,"")</f>
        <v/>
      </c>
    </row>
    <row r="406" ht="15" customHeight="1" s="27">
      <c r="A406" s="151" t="inlineStr">
        <is>
          <t>Escriba el descuento como porcentaje (por ejemplo 20%). Si vendió a precio pleno, deje la celda vacía.</t>
        </is>
      </c>
    </row>
  </sheetData>
  <mergeCells count="3">
    <mergeCell ref="A2:L2"/>
    <mergeCell ref="A406:H406"/>
    <mergeCell ref="A1:L1"/>
  </mergeCells>
  <pageMargins left="0.75" right="0.75" top="1" bottom="1" header="0.511811023622047" footer="0.511811023622047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D33"/>
  <sheetViews>
    <sheetView showGridLines="0" workbookViewId="0">
      <selection activeCell="A1" sqref="A1"/>
    </sheetView>
  </sheetViews>
  <sheetFormatPr baseColWidth="10" defaultColWidth="8.88671875" defaultRowHeight="14.4"/>
  <cols>
    <col width="3" customWidth="1" style="27" min="1" max="1"/>
    <col width="26" customWidth="1" style="27" min="2" max="2"/>
    <col width="66" customWidth="1" style="27" min="3" max="3"/>
    <col width="18" customWidth="1" style="27" min="4" max="4"/>
    <col width="4" customWidth="1" style="27" min="5" max="5"/>
  </cols>
  <sheetData>
    <row r="1" ht="30" customHeight="1" s="27">
      <c r="B1" s="153" t="inlineStr">
        <is>
          <t>ADIMCLO  ·  ¿Y si esto lo hiciera solo, temporada tras temporada?</t>
        </is>
      </c>
    </row>
    <row r="2" ht="15" customHeight="1" s="27">
      <c r="B2" s="154" t="inlineStr">
        <is>
          <t>Esta plantilla es un prototipo. Sirve para ver el número una vez; no para sostener varias temporadas.</t>
        </is>
      </c>
    </row>
    <row r="4" ht="15" customHeight="1" s="27">
      <c r="B4" s="155" t="inlineStr">
        <is>
          <t>Con una temporada cargada usted ya vio cuánto capital tiene quieto en la percha, qué tallas se agotaron primero y qué referencias no se van a vender solas.
La pregunta siguiente —cuánto comprar, en qué curva de tallas y en qué semana empezar a liquidar— no la responde un archivo con una temporada. La responde un modelo con el histórico de varias.</t>
        </is>
      </c>
    </row>
    <row r="5" ht="15" customHeight="1" s="27"/>
    <row r="6" ht="15" customHeight="1" s="27"/>
    <row r="7" ht="15" customHeight="1" s="27"/>
    <row r="8" ht="15" customHeight="1" s="27"/>
    <row r="9" ht="15" customHeight="1" s="27"/>
    <row r="11" ht="15" customHeight="1" s="27">
      <c r="B11" s="18" t="inlineStr">
        <is>
          <t>LO QUE UN EXCEL NO PUEDE HACER POR USTED</t>
        </is>
      </c>
    </row>
    <row r="12" ht="30" customHeight="1" s="27">
      <c r="B12" s="19" t="inlineStr">
        <is>
          <t>·</t>
        </is>
      </c>
      <c r="C12" s="20" t="inlineStr">
        <is>
          <t>Leer las ventas del POS por referencia, color y talla sin que nadie las digite.</t>
        </is>
      </c>
    </row>
    <row r="13" ht="30" customHeight="1" s="27">
      <c r="B13" s="19" t="inlineStr">
        <is>
          <t>·</t>
        </is>
      </c>
      <c r="C13" s="20" t="inlineStr">
        <is>
          <t>Sugerir la curva de tallas de la próxima compra según cómo se vendió la anterior.</t>
        </is>
      </c>
    </row>
    <row r="14" ht="30" customHeight="1" s="27">
      <c r="B14" s="19" t="inlineStr">
        <is>
          <t>·</t>
        </is>
      </c>
      <c r="C14" s="20" t="inlineStr">
        <is>
          <t>Avisar en qué semana conviene empezar a descontar antes de que la referencia muera.</t>
        </is>
      </c>
    </row>
    <row r="15" ht="30" customHeight="1" s="27">
      <c r="B15" s="19" t="inlineStr">
        <is>
          <t>·</t>
        </is>
      </c>
      <c r="C15" s="20" t="inlineStr">
        <is>
          <t>Comparar el desempeño de una colección contra la misma temporada del año pasado.</t>
        </is>
      </c>
    </row>
    <row r="16" ht="30" customHeight="1" s="27">
      <c r="B16" s="19" t="inlineStr">
        <is>
          <t>·</t>
        </is>
      </c>
      <c r="C16" s="20" t="inlineStr">
        <is>
          <t>Detectar que se agotó la talla que más vende mientras sobran las de las puntas.</t>
        </is>
      </c>
    </row>
    <row r="17" ht="30" customHeight="1" s="27">
      <c r="B17" s="19" t="inlineStr">
        <is>
          <t>·</t>
        </is>
      </c>
      <c r="C17" s="20" t="inlineStr">
        <is>
          <t>Sostener el histórico de varias temporadas sin que el archivo se vuelva inmanejable.</t>
        </is>
      </c>
    </row>
    <row r="19" ht="15" customHeight="1" s="27">
      <c r="B19" s="18" t="inlineStr">
        <is>
          <t>NUESTROS SERVICIOS, APLICADOS A SU NEGOCIO</t>
        </is>
      </c>
    </row>
    <row r="20" ht="24" customHeight="1" s="27">
      <c r="B20" s="21" t="inlineStr">
        <is>
          <t>Servicio</t>
        </is>
      </c>
      <c r="C20" s="21" t="inlineStr">
        <is>
          <t>Qué resuelve en su operación</t>
        </is>
      </c>
      <c r="D20" s="21" t="inlineStr">
        <is>
          <t>Unidad</t>
        </is>
      </c>
    </row>
    <row r="21" ht="30" customHeight="1" s="27">
      <c r="B21" s="22" t="inlineStr">
        <is>
          <t>MINERÍA</t>
        </is>
      </c>
      <c r="C21" s="23" t="inlineStr">
        <is>
          <t>Unifica el POS, el inventario y las órdenes al proveedor con un solo código por referencia–color–talla, que es donde se pierde la trazabilidad.</t>
        </is>
      </c>
      <c r="D21" s="24" t="inlineStr">
        <is>
          <t>01 · Analítica</t>
        </is>
      </c>
    </row>
    <row r="22" ht="30" customHeight="1" s="27">
      <c r="B22" s="22" t="inlineStr">
        <is>
          <t>REPORTERÍA</t>
        </is>
      </c>
      <c r="C22" s="23" t="inlineStr">
        <is>
          <t>Capital inmovilizado, inventario muerto y venta por talla, actualizados solos y comparables contra la misma temporada del año anterior.</t>
        </is>
      </c>
      <c r="D22" s="24" t="inlineStr">
        <is>
          <t>01 · Analítica</t>
        </is>
      </c>
    </row>
    <row r="23" ht="30" customHeight="1" s="27">
      <c r="B23" s="22" t="inlineStr">
        <is>
          <t>PRONÓSTICO</t>
        </is>
      </c>
      <c r="C23" s="23" t="inlineStr">
        <is>
          <t>Proyecta la demanda por referencia y sugiere la curva de tallas de la próxima compra, en vez de repetir la que trajo el proveedor.</t>
        </is>
      </c>
      <c r="D23" s="24" t="inlineStr">
        <is>
          <t>01 · Analítica</t>
        </is>
      </c>
    </row>
    <row r="24" ht="30" customHeight="1" s="27">
      <c r="B24" s="22" t="inlineStr">
        <is>
          <t>RETAIL</t>
        </is>
      </c>
      <c r="C24" s="23" t="inlineStr">
        <is>
          <t>Calcula cuándo y cuánto descontar cada referencia para liberar capital sin regalar margen, y cuánto vale esperar una semana más.</t>
        </is>
      </c>
      <c r="D24" s="24" t="inlineStr">
        <is>
          <t>01 · Analítica</t>
        </is>
      </c>
    </row>
    <row r="25" ht="30" customHeight="1" s="27">
      <c r="B25" s="22" t="inlineStr">
        <is>
          <t>ENGRANAJE</t>
        </is>
      </c>
      <c r="C25" s="23" t="inlineStr">
        <is>
          <t>Automatiza la alerta de rotación lenta y la propuesta de marcación, para que la liquidación se decida con cifras y no cuando ya no queda opción.</t>
        </is>
      </c>
      <c r="D25" s="24" t="inlineStr">
        <is>
          <t>04 · Desarrollo</t>
        </is>
      </c>
    </row>
    <row r="26" ht="30" customHeight="1" s="27">
      <c r="B26" s="22" t="inlineStr">
        <is>
          <t>SINAPSIS</t>
        </is>
      </c>
      <c r="C26" s="23" t="inlineStr">
        <is>
          <t>Conecta el POS con el inventario y con la tienda en línea, para que no se venda algo que ya no está en la percha.</t>
        </is>
      </c>
      <c r="D26" s="24" t="inlineStr">
        <is>
          <t>03 · Arquitectura</t>
        </is>
      </c>
    </row>
    <row r="27" ht="30" customHeight="1" s="27">
      <c r="B27" s="22" t="inlineStr">
        <is>
          <t>CAUCE</t>
        </is>
      </c>
      <c r="C27" s="23" t="inlineStr">
        <is>
          <t>Ordena el calendario comercial: cuándo se compra, cuándo entra, cuándo se marca y cuándo se liquida, con responsables y fechas.</t>
        </is>
      </c>
      <c r="D27" s="24" t="inlineStr">
        <is>
          <t>02 · Consultoría</t>
        </is>
      </c>
    </row>
    <row r="29" ht="15" customHeight="1" s="27">
      <c r="B29" s="156" t="inlineStr">
        <is>
          <t>Escríbanos y revisamos juntos su tablero en media hora, sin costo.
comercial@adimclo.com   ·   +57 315 368 2262   ·   www.adimclo.com</t>
        </is>
      </c>
    </row>
    <row r="30" ht="15" customHeight="1" s="27"/>
    <row r="31" ht="15" customHeight="1" s="27"/>
    <row r="33">
      <c r="B33" s="25" t="inlineStr">
        <is>
          <t>Elaborado por ADIMCLO · Consultoría en datos, estrategia empresarial, arquitectura, integración y automatización</t>
        </is>
      </c>
    </row>
  </sheetData>
  <mergeCells count="4">
    <mergeCell ref="B4:D9"/>
    <mergeCell ref="B29:D31"/>
    <mergeCell ref="B1:D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2026-07-27T16:28:44Z</dcterms:created>
  <dcterms:modified xmlns:dcterms="http://purl.org/dc/terms/" xmlns:xsi="http://www.w3.org/2001/XMLSchema-instance" xsi:type="dcterms:W3CDTF">2026-08-03T17:55:26Z</dcterms:modified>
  <cp:lastModifiedBy>Viviana Daconte</cp:lastModifiedBy>
  <cp:revision>0</cp:revision>
</cp:coreProperties>
</file>